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FEDHA ZA NDANI" sheetId="1" r:id="rId1"/>
    <sheet name="FEDHA ZA NJE" sheetId="2" r:id="rId2"/>
    <sheet name="Sheet1" sheetId="3" r:id="rId3"/>
  </sheets>
  <definedNames>
    <definedName name="_xlnm.Print_Area" localSheetId="0">'FEDHA ZA NDANI'!$A$1:$K$335</definedName>
    <definedName name="_xlnm.Print_Titles" localSheetId="0">'FEDHA ZA NDANI'!$5:$6</definedName>
  </definedNames>
  <calcPr fullCalcOnLoad="1"/>
</workbook>
</file>

<file path=xl/sharedStrings.xml><?xml version="1.0" encoding="utf-8"?>
<sst xmlns="http://schemas.openxmlformats.org/spreadsheetml/2006/main" count="1534" uniqueCount="472">
  <si>
    <t>S/N</t>
  </si>
  <si>
    <t>JUMLA</t>
  </si>
  <si>
    <t>JINA LA MRADI</t>
  </si>
  <si>
    <t>JUMLA KUU FEDHA ZA NJE</t>
  </si>
  <si>
    <t>Kumalizia ujenzi wa Majengo 2 ya Nyumba za Watumishi</t>
  </si>
  <si>
    <t>Ujenzi wa vyoo matundu 8 shule ya Msingi Namalembo</t>
  </si>
  <si>
    <t>JUMLA MFUKO WA ELIMU</t>
  </si>
  <si>
    <t>JUMLA NDOGO</t>
  </si>
  <si>
    <t>Kufanya matengenezo ya magari na ununuzi wa mafuta ifikapo juni 2018</t>
  </si>
  <si>
    <t>Kumwezesha Mkaguzi wa Ndani kukagua miradi ya maji na uandaaji wa taarifa  za ukaguzi ifikapo June,2018</t>
  </si>
  <si>
    <t>Kufanya Uhamasishaji kuhusu masuala ya usafi wa Mazingira katika vijiji 10 Ifikapo juni 2018</t>
  </si>
  <si>
    <t>Kufanya ukaguzi ufuatiliaji na usimamizi wa miradi ya maji Ifikapo juni 2018</t>
  </si>
  <si>
    <t>Kufanya Ukarabati wa Mradi wa Maji Namajani-Namatutwe  ifikapo june 2018</t>
  </si>
  <si>
    <t>Kufanya ukarabati wa Kisima 1 kijiji cha Msikisi</t>
  </si>
  <si>
    <t>Ujenzi wa chumba cha darasa shule ya Msingi Mandiwa</t>
  </si>
  <si>
    <t>Ujenzi wa chumba cha darasa shule ya Msingi Mwiti</t>
  </si>
  <si>
    <t>Ujenzi wa chumba cha darasa shule ya Msingi Nakarara</t>
  </si>
  <si>
    <t>Ujenzi wa chumba cha darasa shule ya Msingi Njenga</t>
  </si>
  <si>
    <t>Ujenzi wa vyoo matundu 8 shule ya Msingi Ng'uni</t>
  </si>
  <si>
    <t>Ujenzi wa vyoo matundu 8 shule ya Msingi Sindano</t>
  </si>
  <si>
    <t>Ujenzi wa vyoo matundu 8 shule ya Msingi Nakachindu</t>
  </si>
  <si>
    <t>Ujenzi wa vyoo matundu 8 shule ya Msingi Chipango</t>
  </si>
  <si>
    <t>Ujenzi wa vyoo matundu 8 shule ya Msingi Nakolola</t>
  </si>
  <si>
    <t>Ujenzi wa vyoo matundu 8 shule ya Msingi Mraushi</t>
  </si>
  <si>
    <t>Usambazaji wa mbegu za miti kwa ajili ya uanzishaji wa vitalu vya miche</t>
  </si>
  <si>
    <t>Kutoa mikopo kwa vikundi 200 vya Wanawake naVijana ifikapo Juni 2018</t>
  </si>
  <si>
    <t>Kugawa mbegu za njugu mawe kilo 400 katika vijiji vya Chipite, Nanjota, Namahinga, Matogoro, Muungano, Lipumburu, Mpanyani, Huwe, ulungu na Chiroro ifikapo Juni 2018</t>
  </si>
  <si>
    <t>Kuiwezesha Idara kusambaza pembejeo za kilimo kwa wakulima katika vijiji 166 ifikapo Juni 2018</t>
  </si>
  <si>
    <t>Kuiwezesha Idara kusambaza lita 150 za sumu  ya viwavi jeshi katika vijiji 166 ifikapo Juni 2018</t>
  </si>
  <si>
    <t>Kuiwezesha Halmashauri kushiriki maonyesho ya Nanenane yatakayofanyika Ngongo Lindi ifikapo Juni 2018</t>
  </si>
  <si>
    <t>Kutoa mafunzo ya usalama wa chakula katika kaya kwa maafisa ugani 55 ifikapo Juni 2018</t>
  </si>
  <si>
    <t>Kuwawezesha maafisa ugani 15 kupata zana na vitendea kazi  ifikapo Juni  2018</t>
  </si>
  <si>
    <t>Kuwawezesha maafisa ugani 19 vitendea kazi (working gears) ifikapo June 2018.</t>
  </si>
  <si>
    <t>Ujenzi wa Ofisi ya Kata Mpeta</t>
  </si>
  <si>
    <t>Ujenzi wa Ofisi ya Kijiji cha Mtojo</t>
  </si>
  <si>
    <t>Ujenzi wa ofisi ya kijiji cha Nairombo</t>
  </si>
  <si>
    <t>Umaliziaji ofisi ya Kijiji cha Mijerejere</t>
  </si>
  <si>
    <t>Umaliziaji wa ofisi ya Kijiji Lukuledi B</t>
  </si>
  <si>
    <t>Ujenzi wa chumba cha darasa shule ya msingi  Mitonji</t>
  </si>
  <si>
    <t>Ujenzi wa chumba cha darasa Shule ya Msingi Namalenga</t>
  </si>
  <si>
    <t>Ujenzi wa chumba cha Darasa Shule ya Msingi Luagala</t>
  </si>
  <si>
    <t>Ujenzi wa chumba cha darasa shule ya Msingi Mraushi</t>
  </si>
  <si>
    <t>Ujenzi wa chumba cha darasa shule ya msingi Majembendago</t>
  </si>
  <si>
    <t>Ujenzi wa chumba cha darasa shule ya msingi Mlingula</t>
  </si>
  <si>
    <t>Ujenzi wa matundu 8 ya vyoo shule ya msingi Mitonji</t>
  </si>
  <si>
    <t>Ujenzi wa matundu 8 ya vyoo shule ya msingi Chigugu</t>
  </si>
  <si>
    <t>Ujenzi wa matundu 8 ya vyoo shule ya msingi Mnazimmoja</t>
  </si>
  <si>
    <t>Ujenzi wa matundu 8 ya vyoo shule ya msingi Umati</t>
  </si>
  <si>
    <t>Ujenzi wa matundu 8 ya vyoo shule ya msingi Lupaso</t>
  </si>
  <si>
    <t>Ujenzi wa matundu 8 ya vyoo shule ya msingi Mirewe</t>
  </si>
  <si>
    <t>Ujenzi wa nyumba ya two in 1  shule ya msingi Chiwata</t>
  </si>
  <si>
    <t>Ujenzi wa nyumba ya two in 1  shule ya msingi Lulindi II</t>
  </si>
  <si>
    <t>Ujenzi wa nyumba ya two in 1  shule ya msingi Namahinga</t>
  </si>
  <si>
    <t>Ukamilishaji wa vyumba 2 vya madarasa shule ya msingi Namatutwe</t>
  </si>
  <si>
    <t>Ukamilishaji wa vyumba 2 vya madarasa shule ya msingi Lisanje</t>
  </si>
  <si>
    <t>Ukamilishaji wa vyumba 2 vya madarasa shule ya msingi Mkalapa</t>
  </si>
  <si>
    <t>Ukamilishaji wa nyumba  1 ya mwalimu shule ya msingi Lulindi</t>
  </si>
  <si>
    <t>Ukamilishaji wa nyumba  1 ya mwalimu shule ya msingi Majembe</t>
  </si>
  <si>
    <t>Ukamilishaji wa nyumba  1 ya mwalimu shule ya msingi Nakachindu</t>
  </si>
  <si>
    <t>Ukamilishaji wa nyumba  1 ya mwalimu shule ya msingi Nangoo</t>
  </si>
  <si>
    <t>Ukamilishaji wa nyumba  1 ya mwalimu shule ya msingi Chiwale</t>
  </si>
  <si>
    <t>Ukamilishaji wa nyumba  1 ya mwalimu shule ya msingi Mpowora</t>
  </si>
  <si>
    <t>Umaliziaji kituo cha afya Mnavira ifikapo Juni, 2018</t>
  </si>
  <si>
    <t>Umaliziaji zahanati ya Mfuto ifikapo Juni, 2018</t>
  </si>
  <si>
    <t>Umaliziaji zahanati ya Msikisi ifikapo Juni, 2018</t>
  </si>
  <si>
    <t>Ukarabati wa jengo la zahanati ya Namajani ifikapo Juni, 2018</t>
  </si>
  <si>
    <t>Ukarabati wa jengo la zahanati ya Chikoweti ifikapo Juni, 2018</t>
  </si>
  <si>
    <t>Kununua Vifaa vya kufanyia kazi Ngazi ya Kata na Vijiji</t>
  </si>
  <si>
    <t>Kutoa Mafunzo juu ya Utendajikazi na Uwajibikaji kwa Waajiriwa wapya</t>
  </si>
  <si>
    <t>JUMLA NDOGO KUJENGA UWEZO</t>
  </si>
  <si>
    <t>JUMLA KUU CDG (LG - CDG na LG-CBG</t>
  </si>
  <si>
    <t xml:space="preserve">JUMLA YA LG - CDG  </t>
  </si>
  <si>
    <t>JUMLA KUU MFUKO WA JIMBO (NDANDA + LULINDI)</t>
  </si>
  <si>
    <t>Ujenzi wa machinjio ndogo katika kata ya Chiungutwa</t>
  </si>
  <si>
    <t>Kuwawezesha maafisa ugani 4 pikipiki za kufanyia kazi ifikapo June, 2018.</t>
  </si>
  <si>
    <t>Kujenga matanki 2 ya kuvunia maji ya mvua Shule ya Msingi Msikisi</t>
  </si>
  <si>
    <t>JUMLA KUU FEDHA ZA NDANI</t>
  </si>
  <si>
    <t>Ujenzi wa matundu 8 ya vyoo shule ya msingi Liputu</t>
  </si>
  <si>
    <t>Umaliziaji wa nyumba ya Mganga na ujenzi wa vyoo Zahanati ya Namalembo</t>
  </si>
  <si>
    <t>Ujenzi wa ofisi ya Kata Nanganga</t>
  </si>
  <si>
    <t>Kuwajengea uwezo Kamati mbalimbali za uwezeshaji katika ngazi za vijiji (VFT) na Kata (WFT) juu ya Uibuaji wa Miradi ya Maendeleo kwa kuangalia FURSA na VIKWAZO vya maendeleo katika maeneo yao</t>
  </si>
  <si>
    <t>Kuwezesha Uibuaji, Usimamizi na ufuatiliaji wa miradi katika vijiji 166</t>
  </si>
  <si>
    <t>Kuwezesha Idara Kuandaa taarifa za miradi kwa wakati na kupeleka kwenye mamlaka mbalimbali ndani na nje ya Halmashauri</t>
  </si>
  <si>
    <t>Kuendeleza ujenzi wa Ofisi za Halmashauri</t>
  </si>
  <si>
    <t>Kuwezesha Upimaji na uandaaji wa Hati za makazi</t>
  </si>
  <si>
    <t>Kuiwezesha Idara ya Fedha kupata Gari kwa ajili ya kufuatilia mapato ya Ndani</t>
  </si>
  <si>
    <t>Michango ya kisheria na uendeshaji wa miradi ya Wahisani mbalimbali ndani ya Halmashauri (Enzkreis, Agha Khan na JICA)</t>
  </si>
  <si>
    <t>Kusafisha Bwawa la Maji Lukuledi</t>
  </si>
  <si>
    <t>Kukarabati Josho la Mifugo Chiungutwa</t>
  </si>
  <si>
    <t>Ukarabati wa nyumba 2 za watumishi kituo cha afya Chiwale ifikapo Juni, 2018</t>
  </si>
  <si>
    <t>Ujenzi wa jengo la upasuaji kituo cha afya Nagaga  ifikapo Juni,2018</t>
  </si>
  <si>
    <t>Umaliziaji wa jengo la maabara na chumba cha dawa kituo cha afya Chiwale ifikapo Juni,2018</t>
  </si>
  <si>
    <t>Ujenzi wa Jengo la zahanati Mitesa</t>
  </si>
  <si>
    <t>JUMLA KUU MIRADI YA MAENDELEO</t>
  </si>
  <si>
    <t>Umaliziaji wa Ofisi ya kijiji Mapale</t>
  </si>
  <si>
    <t>MIRADI ITAKAYOTEKELEZWA NA MFUKO WA ELIMU TSHS.570,000,000.00</t>
  </si>
  <si>
    <t>Umaliziaji wa madarasa 3 shule ya Msingi Mwena</t>
  </si>
  <si>
    <t>Ujenzi wa matundu 12 ya vyoo shule ya msingi mkwera</t>
  </si>
  <si>
    <t>Kumalizia darasa 1 la shule ya Msingi Nanganga</t>
  </si>
  <si>
    <t>Kumalizia nyumba 1 ya Mwl. Shule ya Msingi Nanjota</t>
  </si>
  <si>
    <t>Ujenzi wa madarasa 2 ya shule ya Msingi</t>
  </si>
  <si>
    <t>Kumalizia ujenzi wa madarasa 2 ya shule ya Msingi mnavira</t>
  </si>
  <si>
    <t>Umaliziaji wa nyumba 1 shule ya Msingi Geuza</t>
  </si>
  <si>
    <t>Ujenzi wa nyumba ya Mwalimu Shule ya Msingi Mitonji</t>
  </si>
  <si>
    <t>Ujenzi wa chumba cha darasa shule ya Msingi Chikoropola</t>
  </si>
  <si>
    <t>Ujenzi wa matundu 8 ya shule ya Msingi Namyomyo</t>
  </si>
  <si>
    <t>Ujenzi wa nyumba ya Mwalimu Shule ya Msingi Mwitika</t>
  </si>
  <si>
    <t>Ujenzi wa nyumba ya Mwalimu Shule ya Msingi Liloya</t>
  </si>
  <si>
    <t>Ujenzi wa nyumba ya Mwalimu Shule ya Msingi Miesi</t>
  </si>
  <si>
    <t>Utengenezaji wa Vitanda 50 (Double decker) shule ya sekondari Chidya</t>
  </si>
  <si>
    <t>Ujenzi wa  chumba cha darasa 1 Shule ya Sekondari Chidya</t>
  </si>
  <si>
    <t>Ununuzi  wa benchi za chakula 10 shule ya sekondari Chidya</t>
  </si>
  <si>
    <t>Utengenezaji wa Meza na Viti 55  shule ya sekondari Chidya</t>
  </si>
  <si>
    <t>Ukarabati wa miundo mbinu ya maji shule ya sekondari Chidya</t>
  </si>
  <si>
    <t>Ujenzi wa  Vyumba vya darasa  2 Shule ya Sekondari Ndwika</t>
  </si>
  <si>
    <t>Umaliziaji wa mifumo ya gesi ,maji na umeme kwenye chumba kipya cha  maabara shule ya sekondari Ndwika</t>
  </si>
  <si>
    <t>Ukarabati wa Vyoo Shule ya Sekondari-Ndwika</t>
  </si>
  <si>
    <t>Ukarabati wa miundombinu ya umeme katika shuleya sekondari Ndwika.</t>
  </si>
  <si>
    <t>Ujenzi wa matundu  6 ya vyoo Shule ya sekondari Mbemba</t>
  </si>
  <si>
    <t>Ujenzi wa Vyoo vya walimu  matundu  4 shule ya sekondari  Sindano</t>
  </si>
  <si>
    <t>Ukarabati wa madarasa 2 ya Msingi</t>
  </si>
  <si>
    <t>Kujenga matundu 4 ya vyoo ya Walimu na 8 ya Wanafunzi</t>
  </si>
  <si>
    <t>Ujenzi wa chumba 1 cha darasa shule ya Sekondari Mkululu</t>
  </si>
  <si>
    <t>Ujenzi wa nyumba 1 ya Mwl shule ya sekondari Chiwale</t>
  </si>
  <si>
    <t>Kumalizia ujenzi wa Chumba 2 vya Madarasa na ofisi ya mkuu wa shule ya Sekondari Namatutwe</t>
  </si>
  <si>
    <t>Ukarabati wa nyumba 1 ya Mwl. Shule ya msingi kachepa</t>
  </si>
  <si>
    <t>Ujenzi wa Vyumba 2 vya madarasa shule ya Msingi Makong'onda</t>
  </si>
  <si>
    <t>Umaliziaji wa nyumba 1 ya Mwalimu</t>
  </si>
  <si>
    <t>Ununuzi wa Vitanda double decker 15</t>
  </si>
  <si>
    <t>Ujenzi wa Madarasa 3 na Ofisi ya Mwl. Mlingula</t>
  </si>
  <si>
    <t>Umaliziaji wa Madarasa 2 ya Sekondari</t>
  </si>
  <si>
    <t xml:space="preserve">Kununua majiko 3 na kuyafunga katika shule ya Sekondari </t>
  </si>
  <si>
    <t>Ujenzi wa darasa 1 ya shule ya Msingi</t>
  </si>
  <si>
    <t>Ujenzi wa nyumba 1 ya Mwalimu</t>
  </si>
  <si>
    <t xml:space="preserve">Ujenzi wa Madarasa 3 shule ya Msingi </t>
  </si>
  <si>
    <t>Ujenzi wa nyumba ya Mwl shule ya Msingi Nakacheleni</t>
  </si>
  <si>
    <t>Umaliziaji wa nyumba 1 ya Mwl S/M Tuleane</t>
  </si>
  <si>
    <t>Ujenzi wa vyoo matundu 8 shule ya Msingi Huwe</t>
  </si>
  <si>
    <t>Umaliziaji wa darasa 1 la Shule ya Msingi</t>
  </si>
  <si>
    <t>Ujenzi wa nyumba 1 ya Mwalimu S/M</t>
  </si>
  <si>
    <t>Ujenzi wa vyoo matundu 8 shule ya Msingi Chikundi</t>
  </si>
  <si>
    <t>Ukarabati wa madarasa 3 ya Msingi ya Msingi na Ofisi</t>
  </si>
  <si>
    <t>Ujenzi wa nyumba 1 ya Mwl shule ya Msingi</t>
  </si>
  <si>
    <t>Ununuzi wa 20 Benchi na meza za chakula Bwaloni.</t>
  </si>
  <si>
    <t>Ujenzi wa vyoo matundu 8 shule ya Msingi Milunda</t>
  </si>
  <si>
    <t>Ujenzi wa matundu 8 ya shule ya Msingi Mirewe</t>
  </si>
  <si>
    <t>Ujenzi wa Zahanati Njawala</t>
  </si>
  <si>
    <t>Kusaidia Ujenzi wa Ghala Kijiji cha Makanyama</t>
  </si>
  <si>
    <t>Kuiwezesha Idara kununua kilo 1500 ya mbegu bora ya mtama</t>
  </si>
  <si>
    <t>Maandalizi ya awali ya Ujenzi wa Hospitali ya Halmashauri</t>
  </si>
  <si>
    <t>Kumalizia Ofisi ya Kijiji Rahaleo</t>
  </si>
  <si>
    <t>Ujenzi wa vyoo matundu 8 shule ya Msingi Chipembe</t>
  </si>
  <si>
    <t>Ujenzi wa vyoo matundu 8 shule ya Msingi Luatala</t>
  </si>
  <si>
    <t>Umaliziaji wa nyumba 1 shule ya Msingi Mwongozo</t>
  </si>
  <si>
    <t>Ujenzi wa nyumba 1 ya Mwl shule ya Msingi Msikisi</t>
  </si>
  <si>
    <t>Ujenzi wa vyoo matundu 8 shule ya Msingi Chidya</t>
  </si>
  <si>
    <t>Ujenzi wa Ofisi ya Kijiji Chibwini</t>
  </si>
  <si>
    <t>Ukamilishaji wa chumba 1 cha  madarasa shule ya msingi Nanditi</t>
  </si>
  <si>
    <t>Kufanya usanifu, Kuchimba kisima na kufunga pampu kijiji cha Namichi</t>
  </si>
  <si>
    <t>Kuhamasisha masuala ya usafi shuleni katika Vijiji 3 vya Msikisi, Namalembo na Namatutwe  ifikapo June,2018</t>
  </si>
  <si>
    <t>SHUGHULI ZINAZOTEKELEZWA KWA FEDHA ZA UNICEF TSHS.121,260,890.00</t>
  </si>
  <si>
    <t>Kusambaza na kukusanya fomu za uandikishaji watoto chini ya Miaka 5 katika maeneo ya kukuandikishia</t>
  </si>
  <si>
    <t>Ununuzi wa shajala na vifaa vingine vya ofisi</t>
  </si>
  <si>
    <t>Ukarabati wa vifaa vya kufanyia kazi (Kompyuta,Printa na Skana)</t>
  </si>
  <si>
    <t>Gharama na kukarabati ofisi itakayotumiwa na UNICEF</t>
  </si>
  <si>
    <t>Kufanya uhakiki wa fomu zilizojazwa kutoka ngazi ya vijiji na Kata</t>
  </si>
  <si>
    <t>Kufanya uhamasishaji na Matangazo katika vijiji 166</t>
  </si>
  <si>
    <t>Kufanya usimamizi na ufuatiliaji wa shughuli za Usajili wa watoto</t>
  </si>
  <si>
    <t>Kufanya mkutano mkuu wa tathimini ya Mradi</t>
  </si>
  <si>
    <t>Kutoa mafunzo kwa Jumuia 12 za watumia maji ifikapo June,2018</t>
  </si>
  <si>
    <t>MIRADI INAYOTEKELEZWA KWA FEDHA ZA LG - CBG TSHS.140,044,400.00</t>
  </si>
  <si>
    <t>Kutoa mafunzo ya siku 2 juu ya Utawala bora na Uwajibikaji kwa Waheshimiwa madiwani 48 na Wakuu wa Idara na Vitengo 18</t>
  </si>
  <si>
    <t>Mafunzo ya siku 2 juu ya Utawala Bora na Utendaji kazi kwa Watendaji wa Kata 34 na Watendaji wa Vijiji 166</t>
  </si>
  <si>
    <t>Kuwajengea uwezo Wataalam 8 kutoka ngazi ya Wilaya juu ya Uibuaji wa Miradi ya Maendeleo kwa mfumo wa FURSA na VIKWAZO  ulioboreshwa</t>
  </si>
  <si>
    <t>Kusaidia mafunzo ya kitaaluma kwa watumishi 8 kutoka Ofisi kuu ya Halmashauri</t>
  </si>
  <si>
    <t>Kusaidia mafunzo ya kitaaluma kwa watumishi 12 kutoka ngazi za msingi za Utawala (Vijiji na Kata)</t>
  </si>
  <si>
    <t>MIRADI ITAKAYOTEKELEZWA KWA FEDHA ZA  LGCDG  1,260,399,600.00</t>
  </si>
  <si>
    <t>Ujenzi wa ofisi ya Kata ya Mkundi</t>
  </si>
  <si>
    <t>Ujenzi wa ofisi ya kijiji Msokosela</t>
  </si>
  <si>
    <t>Ukamilishaji wa ofisi ya kijiji Milunda</t>
  </si>
  <si>
    <t>Ujenzi wa kituo cha mabasi  Ndanda</t>
  </si>
  <si>
    <t>Kuiweza ofisi ya Mkaguzi wa Ndani Wilaya Kukaguzi miradi ya maendeleo</t>
  </si>
  <si>
    <t>Kuiwezesha timu ya Ufuatiliaji na Tathimini ya Halmashauri kuainisha vipaumbele vya jamii katika ngazi ya vijiji na Kata</t>
  </si>
  <si>
    <t>Kuiwezesha timu ya Assessment ya Halmashauri kufanya zoezi la Assessment kwa mwaka wa fedha 2017/2018</t>
  </si>
  <si>
    <t>Kuiwezesha Idara ya Mipango kuibua na kuainisha vipaumbele vya maendeleo katika vijiji vypte 166</t>
  </si>
  <si>
    <t>Kuwapatia vitendea kazi Maafisa Ugani 14</t>
  </si>
  <si>
    <t>Kuzijengea uwezo kamati za maendeleo (WDC) za Kata na Vijiji juu ya masuala ya usimamizi na ufuatiliaji wa miradi</t>
  </si>
  <si>
    <t xml:space="preserve">Ununuzi wa Pikipiki 10 kwa ajili ya Watendaji wa Kata </t>
  </si>
  <si>
    <t>Ujenzi wa vyumba 2 vya madarasa Shule ya Msingi Nakachindu</t>
  </si>
  <si>
    <t>Ujenzi wa chumba cha darasa shule ya Msingi Chipango</t>
  </si>
  <si>
    <t>Ujenzi wa chumba cha darasa shule ya msingi Nakalola</t>
  </si>
  <si>
    <t>Ujenzi wa Ofisi ya Walimu Shule ya Msingi Chipango</t>
  </si>
  <si>
    <t>Utengenezaji wa Meza na Viti 105  shule ya sekondari Mbemba</t>
  </si>
  <si>
    <t>Ununuzi wa Viti  na Meza 106  shule ya sekondari Makong'onda</t>
  </si>
  <si>
    <t>Ujenzi wa kituo cha Afya Chiungutwa</t>
  </si>
  <si>
    <t>Ujenzi wa Nyumba ya Muuguzi Zahanati ya Kanyimbi</t>
  </si>
  <si>
    <t>Ujenzi wa vyumba 2 vya madarasa Shule ya Msingi Chiwale</t>
  </si>
  <si>
    <t>Kugawa tani 3 za marando ya viazi vitamu katika vijiji vya  Nanganga,  Maparawe, Sindano, Mlingula, Lilala, Mpulima, Mwiti, Luagala, Chilimba, Chikukwe na Msikisi ifikapo Juni 2018</t>
  </si>
  <si>
    <t>JUMLA UJENZI WA OFISI ZA HALMASHAURI</t>
  </si>
  <si>
    <t>Ujenzi wa Ukumbi wa Mikutano na Ofisi za Halmashauri</t>
  </si>
  <si>
    <t>MRADI WA UJENZI WA UKUMBI NA OFISI ZA HALMASHAURI TSHS. 600,000,000.00</t>
  </si>
  <si>
    <t>Utoaji wa Ruzuku ya uendelezaji elimu kwa wanafunzi 56,943 katika shule za Msingi 125</t>
  </si>
  <si>
    <t>Fedha kwa ajili ya Madaraka kwa Walimu Wakuu 125 wa shule za Msingi</t>
  </si>
  <si>
    <t>Fedha kwa ajili ya Madaraka kwa Waratibu Kata 34</t>
  </si>
  <si>
    <t>JUMLA ELIMU BILA MALIPO - MSINGI</t>
  </si>
  <si>
    <t>JUMLA ELIMU BILA MALIPO - SEKONDARI</t>
  </si>
  <si>
    <t>Utoaji wa Chakula kwa wanafunzi 1,441 wa shule za bweni</t>
  </si>
  <si>
    <t>Fedha kwa ajili ya Madaraka kwa Walimu Wakuu 26 wa shule za Sekondari</t>
  </si>
  <si>
    <t>Utoaji wa Ruzuku kwa ajili ya kuendeleza Elimu ya Sekondari</t>
  </si>
  <si>
    <t>Fedha kwa ajili ya kukabiliana na Majanga</t>
  </si>
  <si>
    <t>Ununuzi wa gari ya Mkurugenzi Mtendaji</t>
  </si>
  <si>
    <t>Kuwezesha Upimaji na Uandaaji wa Hatimiliki</t>
  </si>
  <si>
    <t>Kuwezesha Upimaji na Uaandaaji wa Leseni  300 za makazi</t>
  </si>
  <si>
    <t>Kutoa msaada wa elimu kwa watoto 150 wanaoishi katika mazingira magumu</t>
  </si>
  <si>
    <t>Kutoa fedha za mitaji kwa vikundi vya Uchumi 5 vya Watu wanaoishi na UKIMWI</t>
  </si>
  <si>
    <t>Kuwawezesha maafisa ugani 14 kupata vyombo vya usafiri (pikipiki) ifikapo Juni  2018</t>
  </si>
  <si>
    <t>Kujenga nyumba ya Afisa ugani katika kata ya Chikoropola ifikapo Juni 2018</t>
  </si>
  <si>
    <t>Kujenga nyumba ya Afisa ugani katika kata ya Nagaga ifikapo Juni 2019</t>
  </si>
  <si>
    <t>Kujenga kituo cha huduma za ugani katika Kata ya Chikundi  ifikapo Juni 2018</t>
  </si>
  <si>
    <t>Ujenzi wa Ghala kijijij cha Mkolopola</t>
  </si>
  <si>
    <t>Ujenzi wa machinjio ndogo katika Kijiji cha Kivukoni</t>
  </si>
  <si>
    <t>Ukarabati wa bwawa la samaki kijiji cha Mpindimbi ifikapo June, 2018.</t>
  </si>
  <si>
    <t>Ukarabati wa bwawa la samaki kijiji cha Kanyimbi ifikapo June, 2018.</t>
  </si>
  <si>
    <t>Ujenzi wa nyumba 1 ya Mwl shule ya Msingi Chidya</t>
  </si>
  <si>
    <t>Ujenzi wa madarasa 2 ya Shule ya msingi Mkangaula</t>
  </si>
  <si>
    <t>Kuchimba kisima na kufunga pampu ya Mkono kijiji cha Mtengula</t>
  </si>
  <si>
    <t>Kuchimba kisima na kufunga pampu ya Mkono kijiji cha Mijerejere</t>
  </si>
  <si>
    <t>Kuchimba kisima na kufunga pampu ya Mkono kijiji cha Mhata</t>
  </si>
  <si>
    <t>Umaliziaji wa ofiisi ya kijiji Mwitika</t>
  </si>
  <si>
    <t>Kuchimba kisima na kufunga pampu ya Mkono kijiji cha Namichi</t>
  </si>
  <si>
    <t>Kuchimba kisima na kufunga pampu ya mkono kijiji cha Msokosela</t>
  </si>
  <si>
    <t>Kuchimba kisima na kufunga pampu ya Mkono kijiji cha Mchoti</t>
  </si>
  <si>
    <t>Kuchimba kisima na kufunga pampu ya Mkono Njawala</t>
  </si>
  <si>
    <t>Kuchimba kisima na kufung a pampu ya Mkono kijiji cha Utimbe</t>
  </si>
  <si>
    <t>Kuchimba kisima na kufunga pampu ya Mkono kijiji cha Namalembo</t>
  </si>
  <si>
    <t>Kuchimba kisima na kufunga pampu ya Mkono kijiji cha Namatutwe</t>
  </si>
  <si>
    <t>LENGO LA MWAKA</t>
  </si>
  <si>
    <t>UTEKELEZAJI WA ROBO HII</t>
  </si>
  <si>
    <t>UTEKELEZAJI HADI SASA</t>
  </si>
  <si>
    <t>BAJETI ILIYOPANGWA (Tshs.)</t>
  </si>
  <si>
    <t>FEDHA ZILIZOTOLEWA (Tshs.)</t>
  </si>
  <si>
    <t>FEDHA ZILIZOTUMIKA (Tshs.)</t>
  </si>
  <si>
    <t>FEDHA ZILIZOBAKI (Tshs.)</t>
  </si>
  <si>
    <t>% YA UTEKELEZAJI</t>
  </si>
  <si>
    <t>MAONI</t>
  </si>
  <si>
    <t xml:space="preserve">JUMLA </t>
  </si>
  <si>
    <t>JUMLA MAPATO YA NDANI</t>
  </si>
  <si>
    <t>Kuboresha mazingira ya kujifunzia na kufundishia</t>
  </si>
  <si>
    <t>JUMLA MFUKO WA JIMBO LA LULINDI</t>
  </si>
  <si>
    <t>JUMLA MFUKO WA JIMBO LA NDANDA</t>
  </si>
  <si>
    <t>Haijafanyika</t>
  </si>
  <si>
    <t>Fedha haijapokelewa</t>
  </si>
  <si>
    <t>Kuboresha mazingira ya kufanyiakazi</t>
  </si>
  <si>
    <t>Kuboresha Utawala bora na uwajibikaji</t>
  </si>
  <si>
    <t>Kujenga darasa 1 la shule ya Msingi Lukuledi A</t>
  </si>
  <si>
    <t>Usimamizi na Ufuatiliaji wa miradi ya mfuko wa elimu</t>
  </si>
  <si>
    <t>Kuboresha mazingira ya kufanyia kazi</t>
  </si>
  <si>
    <t>Kumuwezesha Mkurugenzi kuwa na usafiri wa uhakika</t>
  </si>
  <si>
    <t>Kuchangia miradi ya Wafadhili mbalimbali inayotekelezwa ndani ya Halmashauri</t>
  </si>
  <si>
    <t>Kuongeza ukusanyaji wa mapato ya ndani ya Halmashauri</t>
  </si>
  <si>
    <t>Kuongeza upatikanaji wa maji safi na salama</t>
  </si>
  <si>
    <t>Kuongeza upatikanaji wa huduma za Afya</t>
  </si>
  <si>
    <t>Kujenga ghala la kijiji</t>
  </si>
  <si>
    <t>Utunzaji wa mazingira</t>
  </si>
  <si>
    <t>Kuandaa hati za makazi</t>
  </si>
  <si>
    <t>Kuviwezesha vikundi vya kiuchumi vya Wanawake na Vijana</t>
  </si>
  <si>
    <t>Kuandaa leseni za makazi 300</t>
  </si>
  <si>
    <t>Upimaji na Uandaaji wa Hatimiliki</t>
  </si>
  <si>
    <t>Kusaidia watoto waishio katika mazingira magumu</t>
  </si>
  <si>
    <t>Kuviwezesha vikundi 5 vya watu wanaoishi na UKIMWI</t>
  </si>
  <si>
    <t>Kugawa mbegu za njugu mawe kwa Wakulima katika vijiji 9</t>
  </si>
  <si>
    <t>Kugawa mbegu za viazi vitamu katika vijiji 11</t>
  </si>
  <si>
    <t>Kuangamiza  viwavi jeshi katika vijiji 166</t>
  </si>
  <si>
    <t>Kushiriki katika maonyesho ya shughuli za Wakulima</t>
  </si>
  <si>
    <t>Ununuzi wa Mbegu za Mtama</t>
  </si>
  <si>
    <t>Kukabiliana na upungufu wa chakula katika Halmashauri</t>
  </si>
  <si>
    <t>Kuongeza uzalishaji wa Mazao mbalimbali</t>
  </si>
  <si>
    <t>Kuwa na machinjio ya kisasa</t>
  </si>
  <si>
    <t>Kuwa na Josho la kisasa</t>
  </si>
  <si>
    <t>Kuhamasisha ufugaji wa samaki</t>
  </si>
  <si>
    <t>Ununuzi wa shajara kwa ajili ya matumizi ya ofisi ya maji ifikapo Juni 2018</t>
  </si>
  <si>
    <t>Kukarabati mradi wa maji kijiji cha Chikoweti</t>
  </si>
  <si>
    <t>JUMLA MIRADI YA MAJI</t>
  </si>
  <si>
    <t>Kuwapatia vyeti vya kuzaliwa watoto wote wenye umri  chini ya Miaka 5</t>
  </si>
  <si>
    <t>Kuwapatia vyeti vya kuzaliwa watoto wote wenye umri  chini ya Miaka 6</t>
  </si>
  <si>
    <t>Kuwapatia vyeti vya kuzaliwa watoto wote wenye umri  chini ya Miaka 7</t>
  </si>
  <si>
    <t>Kuwapatia vyeti vya kuzaliwa watoto wote wenye umri  chini ya Miaka 8</t>
  </si>
  <si>
    <t>Kuwapatia vyeti vya kuzaliwa watoto wote wenye umri  chini ya Miaka 9</t>
  </si>
  <si>
    <t>Kuwapatia vyeti vya kuzaliwa watoto wote wenye umri  chini ya Miaka 10</t>
  </si>
  <si>
    <t>Kuwapatia vyeti vya kuzaliwa watoto wote wenye umri  chini ya Miaka 11</t>
  </si>
  <si>
    <t>Kuwapatia vyeti vya kuzaliwa watoto wote wenye umri  chini ya Miaka 12</t>
  </si>
  <si>
    <t>Kuwapatia vyeti vya kuzaliwa watoto wote wenye umri  chini ya Miaka 13</t>
  </si>
  <si>
    <t>Kuboresha huduma za afya</t>
  </si>
  <si>
    <t>Kuongeza upatikanaji wa huduma za afya</t>
  </si>
  <si>
    <t>Kuongeza ukusanyaji wa mapato ya Halmashauri</t>
  </si>
  <si>
    <t>Uibuaji wa miradi shirikishi</t>
  </si>
  <si>
    <t>Kusimamia utekelezaji wa miradi ya maendeleo</t>
  </si>
  <si>
    <t>Kuongeza uzalishaji wa zao la korosho</t>
  </si>
  <si>
    <t>CDG</t>
  </si>
  <si>
    <t>JENGO</t>
  </si>
  <si>
    <t>MSINGI</t>
  </si>
  <si>
    <t>SEKO</t>
  </si>
  <si>
    <t>JIMBO</t>
  </si>
  <si>
    <t>HSBF</t>
  </si>
  <si>
    <t>RWWSP</t>
  </si>
  <si>
    <t>UNICEF</t>
  </si>
  <si>
    <t>PRIMARY</t>
  </si>
  <si>
    <t>SECO</t>
  </si>
  <si>
    <t>MIRADI YA MAENDELEO INAYOTEKELEZWA  KWA FEDHA ZA NJE (WAHISANI)</t>
  </si>
  <si>
    <t>HALMASHAURU YA WILAYA MASASI</t>
  </si>
  <si>
    <t>MIRADI INAYOTEKELEZWA KWA FEDHA ZA  MAPATO YA NDANI Tshs. 2,934,219,600.00</t>
  </si>
  <si>
    <t>MIRADI INAYOTEKELEZWA KWA FEDHA ZA MFUKO WA JIMBO LA LULINDI TSHS. 35,275,000.00</t>
  </si>
  <si>
    <t>MIRADI INAYOTEKELEZWA KWA FEDHA ZA MFUKO WA JIMBO LA NDANDA TSHS. 41,700,000.00</t>
  </si>
  <si>
    <t>Shajala zimenunuliwa kwa ajili ya mafunzo na zoezi la uandikishaji.</t>
  </si>
  <si>
    <t>Hakuna</t>
  </si>
  <si>
    <t>Vifaa vimeagizwa</t>
  </si>
  <si>
    <t>Zoezi la uhakiki wa ujazaji wa fomu unaendelea</t>
  </si>
  <si>
    <t>Uhamasishaji umefanyika kata kata zote.</t>
  </si>
  <si>
    <t>Usimamizi na ufuatiliaji wa shughuli za usajili unaendelea.</t>
  </si>
  <si>
    <t>SHUGHULI ZINATOTEKELEZWA KWA FEDHA ZA ELIMU BILA MALIPO -  SEKONDARI TSHS. 945,128,000,000</t>
  </si>
  <si>
    <t>SHUGHULI ZINATOTEKELEZWA KWA FEDHA ZA ELIMU BILA MALIPO -  MSINGI TSHS. 730,353,000.00</t>
  </si>
  <si>
    <t>Fedha za chakula zimepelekwa katika shule 3 za sekondari za bweni za Ndanda, Ndwika na Chidya.      Chakula kimenunuliwa</t>
  </si>
  <si>
    <t>Chakula kimepatikana</t>
  </si>
  <si>
    <t>Utekelezaji unaendelea</t>
  </si>
  <si>
    <t>Vifaa vimepatikana</t>
  </si>
  <si>
    <t xml:space="preserve">Vifaa vya kufundishia visivyo vitabu vimenunuliwa shuleni                               </t>
  </si>
  <si>
    <t>Fedha za vifaa vya kufundishia na kujifunzia zimepelekwa shuleni moja kwa moja kutoka Serikali Kuu</t>
  </si>
  <si>
    <t>Fedha za posho za madaraka zimepatikana</t>
  </si>
  <si>
    <t>Wakuu wa shule 26 wamepokea posho za madaraka shilingi 250,000/= kila mmoja kwa kila mwezi.</t>
  </si>
  <si>
    <t>Fedha za posho ya wakuu wa shule zimepelekwa moja kwa moja shuleni kutoka Serikali Kuu</t>
  </si>
  <si>
    <t>Fedha  za fidia ya  Ada zimepelekwa katika shule 25 za sekondari.</t>
  </si>
  <si>
    <t>Fedha zimepatikana shuleni kwa ajili ya mitihani endelevu(15%), taaluma (30%), matumizi ya utawala(35%), madawa  (10%) na matengenezo (10%).</t>
  </si>
  <si>
    <t>Upatikanaji wa fedha za Fidia ya Ada.</t>
  </si>
  <si>
    <t>Kutoa Ruzuku ya Chakula (Catering Service) kwa shule maalum 2 na kitengo 1 hadi Juni 2018</t>
  </si>
  <si>
    <t>Mafunzo yamefanyika kwa wasajili 174 kutoka ngazi za vijiji na kata.</t>
  </si>
  <si>
    <t>Kutoa mafunzo ya siku 3 juu ya uandikishaji wa watoto chini ya miaka 5 kwa Wasajili 174 kutoka ngazi za vijiji na Kata</t>
  </si>
  <si>
    <t>TAARIFA YA UTEKELEZAJI WA MIRADI YA MAENDELEO KWA KIPINDI CHA ROBO YA PILI (OKTOBA - DESEMBA),2017</t>
  </si>
  <si>
    <t>Uwekaji wa tiles,Madirisha,milango na kupaka rangi katika sakafu ya chini</t>
  </si>
  <si>
    <t>Ujenzi unaendelea</t>
  </si>
  <si>
    <t>Ununuzi wa bati 80</t>
  </si>
  <si>
    <t xml:space="preserve">Unununuzi Bati 80 za G28 </t>
  </si>
  <si>
    <t>Bati zimeninuliwa</t>
  </si>
  <si>
    <t>MAONI/        MAELEZO</t>
  </si>
  <si>
    <t>Kusaidia ujenzi wa Zahanati kijiji cha Mpanyani</t>
  </si>
  <si>
    <t>Kusaidia ujenzi wa vyumba 2 vya madarasa na ofisi 2 za walimu shule ya Msingi Muungano</t>
  </si>
  <si>
    <t>Ununuzi wa saruji mifuko 50</t>
  </si>
  <si>
    <t>Saruji imenunuliwa</t>
  </si>
  <si>
    <t>Kusaidia ujenzi wa chumba cha Darasa shule ya Msingi Chingulungulu</t>
  </si>
  <si>
    <t>Kusaidia ujenzi wa chumba cha Darasa shule ya Msingi Namatutwe</t>
  </si>
  <si>
    <t>Kusaidia ujenzi wa Zahanati kijiji cha Mihima</t>
  </si>
  <si>
    <t>Kusaidia ujenzi wa Zahanati kijiji cha Lukuledi A</t>
  </si>
  <si>
    <t>Ujenzi wa Msingi</t>
  </si>
  <si>
    <t>Wameandikiwa barua ya kusimamisha ujenzi kutatua  mgogoro ramani</t>
  </si>
  <si>
    <t>Kusaidia ujenzi wa Zahanati kijiji cha Chiroro</t>
  </si>
  <si>
    <t>Kusaidia ujenzi wa vyoo shule ya Msingi Liputu</t>
  </si>
  <si>
    <t>Ununuzi wa saruji mifuko 51, nondo pc 20,binding waya 11 na misumali kg 10</t>
  </si>
  <si>
    <t>Ununuzi wa saruji mifuko 51, nondo pc 20,binding waya 11 na misumali kg 11</t>
  </si>
  <si>
    <t>Kazi inaendelea</t>
  </si>
  <si>
    <t>Ukarabati wa vyumba 2 vya madarasa shule ya msingi Nangoo</t>
  </si>
  <si>
    <t>Ununuzi wa saruji mifuko 70</t>
  </si>
  <si>
    <t>Ukarabati haujaanza</t>
  </si>
  <si>
    <t>Kusaidia ujenzi wa Daraja kijiji cha chikukwe</t>
  </si>
  <si>
    <t>Kuboresha miundombinu ya barabara</t>
  </si>
  <si>
    <t>Kumlipa fundi wa kujenga daraja</t>
  </si>
  <si>
    <t>Kusaidia ujenzi wa darasa shule ya msingi Chiwale</t>
  </si>
  <si>
    <t>Ununuzi wa saruji mifuko 100</t>
  </si>
  <si>
    <t>Kusaidia ujenzi wa soko kijiji cha Chigugu</t>
  </si>
  <si>
    <t>Kuwa na miundombinu ya masoko iliyoboreshwa</t>
  </si>
  <si>
    <t>Kusaidia ujenzi wa Zahanati kijiji Njenga</t>
  </si>
  <si>
    <t>Ufyatuaji wa tofali</t>
  </si>
  <si>
    <t>Usimamizi na ufuatiliaji wa miradi ya mfuko wa jimbo</t>
  </si>
  <si>
    <t>Kufanya usimamizi na ufuatiliaji wa miadi ya Maendeleo</t>
  </si>
  <si>
    <t>Ufuatiliaji na Usimamizi wa miradi ya mfuko wa Jimbo</t>
  </si>
  <si>
    <t>Usimamizi wa miradi unaendelea</t>
  </si>
  <si>
    <t>Kusaidia miradi ya mfuko wa jimbo la Ndanda</t>
  </si>
  <si>
    <t>Kusaidijia ujenzi wa soko Kijiji cha Lulindi</t>
  </si>
  <si>
    <t>Kuboresha miundombinu ya Masoko katika maeneo ya vijiji</t>
  </si>
  <si>
    <t>Jumla ya shule 125 zimeingiziwa fedha ya ruzuku ya uendeshaji wa shule kwa miezi ya Julai hadi Desemba, 2017</t>
  </si>
  <si>
    <t>Jumla ya shule 125 zimeingiziwa fedha ya ruzuku ya uendeshaji wa shule kwa miezi ya Julai hadi Desemba, 2018</t>
  </si>
  <si>
    <t>Jumla ya shule 3 (Lulindi Maalum,Lukuledi maalum na Ndanda Kitengo) zimeingiziwa fedha ya Ruzuku ya Uendeshaji ya chakula ya miezi mitatu ya Julai hadi Desemba, 2017 kwenye akaunti za shule.</t>
  </si>
  <si>
    <t>Walimu wakuu 124 wamelipwa posho ya madaraka kwa muda wa miezi sita (Julai - Desemba)</t>
  </si>
  <si>
    <t>Waratibu Elimu Kata 34 wamelipwa posho ya madaraka kwa muda wa miezi sita (Julai - Desemba)</t>
  </si>
  <si>
    <t>Taratibu za kuingiza fedha katika Akaunti ya Kijiji zinaendelea</t>
  </si>
  <si>
    <t>Kusaidia Kikundi cha Ujasiriamali  Kijiji cha Nantona</t>
  </si>
  <si>
    <t>Kusaidia kikundi cha vijana wachinja nyama - Chiungutwa</t>
  </si>
  <si>
    <t>Kupunguza tatizo la ajira kwa Vijana</t>
  </si>
  <si>
    <t>Kusaidia kuboresha miundombinu ya Shule S/M Ndibwa</t>
  </si>
  <si>
    <t>Taratibu za manunuzi ya bati 100 zinaendelea</t>
  </si>
  <si>
    <t>Kusaidia kuboresha miundombinu ya Shule S/M Mwitika</t>
  </si>
  <si>
    <t>Taratibu za manunuzi ya bati 60 zinaendelea</t>
  </si>
  <si>
    <t>Taratibu za manunuzi ya bati 20 zinaendelea</t>
  </si>
  <si>
    <t>Kusaidia ujenzi wa nyumba ya Mwalimu shule ya Msingi Nantona</t>
  </si>
  <si>
    <t>Kusaidia ujenzi wa Zahanati ya kijiji cha Mkangaula</t>
  </si>
  <si>
    <t>Taratibu za manunuzi ya mifuko 50 ya saruji zinaendelea</t>
  </si>
  <si>
    <t>Kusaidia ujenzi wa Zahanati kijiji cha Kanyimbi</t>
  </si>
  <si>
    <t>Kusaidia ujenzi wa Zahanati kijiji cha Luatala</t>
  </si>
  <si>
    <t>Kusaidia kuboresha miundombinu ya Shule S/M Nagaga</t>
  </si>
  <si>
    <t>Kusaidia ujenzi wa ofisi ya kijiji cha Rahaleo</t>
  </si>
  <si>
    <t>Kuboresha mzingira ya kufanyia kazi</t>
  </si>
  <si>
    <t>Kusaidia kikundi cha Akina Mama wasioona-Ng'uni</t>
  </si>
  <si>
    <t>Kusaidia makundi maalum</t>
  </si>
  <si>
    <t>Taratibu za kuingiza fedha katika Akaunti ya Kikundi zinaendelea</t>
  </si>
  <si>
    <t>Kufanya Usimamizi na Ufuatiliaji wa miradi ya Mfuko wa Jimbo la Lulindi</t>
  </si>
  <si>
    <t>Usimamizi na Ufuatiliaji wa miradi ya Maendeleo</t>
  </si>
  <si>
    <t>Taratibu za kuvipata vikundi vya kuvipatia mikopo zinaendelea</t>
  </si>
  <si>
    <t>Ujenzi wa Matundu 4 ya vyoo na mabafu 2</t>
  </si>
  <si>
    <t>Mhe. Mwenyekiti wa Halmashauri wa Wilaya ya Masasi na Afisa Mipango wa Wilaya ya Masasi waliudhuria kikao kazi Nchini Ujerumani (Enzkreis)</t>
  </si>
  <si>
    <t>Mchanga</t>
  </si>
  <si>
    <t>saruji</t>
  </si>
  <si>
    <t>Bomba za umeme</t>
  </si>
  <si>
    <t>Zoezi la usajili linaendele</t>
  </si>
  <si>
    <t>Watoto 30,719 kati ya 35,720 wamesajiliwa na wamepatiwa vyeti vya kuzaliwa sawa na asilimia 86 ya lengo</t>
  </si>
  <si>
    <t>Imekamilika</t>
  </si>
  <si>
    <t>Imefanyika</t>
  </si>
  <si>
    <t>Usimamizi unanaendelea</t>
  </si>
  <si>
    <t>Mkutano umefanyika</t>
  </si>
  <si>
    <t xml:space="preserve">966,752,455.54
</t>
  </si>
  <si>
    <t>MIRADI INAYOTEKELEZWA KWA FEDHA ZA MPANGO WA MAENDELEO YA  MAJI VIJIJINI (RWSSP) TSHS. 342,931,000.00 MWAKA   2017/2018</t>
  </si>
  <si>
    <t>Ununuzi wa shajala umefanyika</t>
  </si>
  <si>
    <t>Ununuzi umefanyika</t>
  </si>
  <si>
    <t>Matengenezo yamefanyika</t>
  </si>
  <si>
    <t>Matengenezo ya gari yamefanyika</t>
  </si>
  <si>
    <t>Ukaguzi umefanyika</t>
  </si>
  <si>
    <t>Fedha imepokelewa wakati robo ya II imeisha.utekelezaji utafanyika robo ijayo</t>
  </si>
  <si>
    <t>Usimamizi umefanyika</t>
  </si>
  <si>
    <t>usimamizi umefanyika</t>
  </si>
  <si>
    <t>MFUKO WA ELIMU</t>
  </si>
  <si>
    <t>Kuboresha miundo mbinu ya Elimu</t>
  </si>
  <si>
    <t>Utayari wa kukabiriana na majanga</t>
  </si>
  <si>
    <t>Mapendekezo ya kubadilisha matumizi kuwasaidia ujenzi wa Standi ya Kisasa ya Ndanda</t>
  </si>
  <si>
    <t>Halmashauri inaendelea na taratibu za manunuzi kwa kufuta maelekezo ya Serikali</t>
  </si>
  <si>
    <t>Ujenzi wa Matundu 4 ya vyoo na mabafu 2 katika kituo cha Afya Mnavira</t>
  </si>
  <si>
    <t>Mchakato wa kuwabaini waliokatika mahitaji makubwa yanaendelea</t>
  </si>
  <si>
    <t>Mapendekezo ya kulipa 12,000,000 Mradi wa Soko la Mbogamboga, 10,000,000 Mabanio ya Miradi ya Umwagiliaji ya Ndanda na Mkungu, 3,000,000 kumalizia ujenzi wa jengo la kiwanda cha muhogo Mpanyani</t>
  </si>
  <si>
    <t>Kusaidia ujenzi wa ofisi ya walimu S/M Mwitika</t>
  </si>
  <si>
    <t>Saruji zimenunuliwa</t>
  </si>
  <si>
    <t>Kusaidia ujenzi wa vyoo S/M Nakachindu</t>
  </si>
  <si>
    <t>Ununuzi wa saruji mifuko 30</t>
  </si>
  <si>
    <t>Kusaidia ujenzi wa ofisi ya kijiji cha Muungano</t>
  </si>
  <si>
    <t>Ununuzi wa bati 25</t>
  </si>
  <si>
    <t>Bati zimenunuliwa</t>
  </si>
  <si>
    <t>Kusaidia ujenzi wa choo S/M Chilimba</t>
  </si>
  <si>
    <t>Kusaidia ujenzi wa shule tarajali Kalipinde</t>
  </si>
  <si>
    <t>Kumwezesha Mlemavu ununuzi wa Cherehani</t>
  </si>
  <si>
    <t>Fedha zimetolewa kwa mlengwa</t>
  </si>
  <si>
    <t>Fedha kwa ajili ya ununuzi wa cherehani zimetolewa kwa mlengwa</t>
  </si>
  <si>
    <t>Kusaidia ujenzi wa ghala la kuhifadhia mazao kijiji cha Lupaso</t>
  </si>
  <si>
    <t>Kuwa na ghala la kuhifadhia mazao</t>
  </si>
  <si>
    <t>Ununuzi wa bati 30</t>
  </si>
  <si>
    <t>Kusaidia ujenzi wa kituo cha Afya Mnavira</t>
  </si>
  <si>
    <t>Kusaidia ujenzi wa choo S/M Nairombo</t>
  </si>
  <si>
    <t>Ujenzi wa matundu 2 ya vyoo umekamilika</t>
  </si>
  <si>
    <t>Kazi imekamilika</t>
  </si>
  <si>
    <t>Kusaidia ujenzi wa shule tarajali Msokosela</t>
  </si>
  <si>
    <t>Kusaidia kikundi cha ushonaji Mkululu</t>
  </si>
  <si>
    <t>Kusaidia kuzalisha ajira</t>
  </si>
  <si>
    <t>Kusaidia Ujenzi wa Zahanati Nakarara</t>
  </si>
  <si>
    <t>Ununuzi wa saruji mifuko 25</t>
  </si>
  <si>
    <t>Kusaidia ujenzi wa darasa S/M Mkwaya</t>
  </si>
  <si>
    <t>Kusaidia ujenzi wa darasa la awali S/M Ndibwa</t>
  </si>
  <si>
    <t>Ununuzi wa bati 50</t>
  </si>
  <si>
    <t>Kuboresha Ofisi ya Jimbo la Lulindi</t>
  </si>
  <si>
    <t>Taratibu za ununuzi wa samani zinaendelea</t>
  </si>
  <si>
    <t>Kusaidia Ujenzi wa Zahanati Mchauru Mtuma</t>
  </si>
  <si>
    <t>Kusaidia ujenzi wa shule tarajali mchoti</t>
  </si>
  <si>
    <t>Ununuzi wa malighafi za kushonea (Vitambaa, uzi n.k)</t>
  </si>
  <si>
    <t>Kusaidia ujenzi wa Zahanati Mnolela</t>
  </si>
  <si>
    <t>Ununuzi wa bati</t>
  </si>
  <si>
    <t>Kusaidia ujenzi wa ofisi ya kijiji Lichehe</t>
  </si>
  <si>
    <t>Ununuzi wa saruji mifuko 36</t>
  </si>
  <si>
    <t>Kusaidia ujenzi wa zahanati Shaurimoyo</t>
  </si>
  <si>
    <t>Ununuzi wa saruji mifuko 40</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</si>
</sst>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S&quot;#,##0_);\(&quot;S&quot;#,##0\)"/>
    <numFmt numFmtId="165" formatCode="&quot;S&quot;#,##0_);[Red]\(&quot;S&quot;#,##0\)"/>
    <numFmt numFmtId="166" formatCode="&quot;S&quot;#,##0.00_);\(&quot;S&quot;#,##0.00\)"/>
    <numFmt numFmtId="167" formatCode="&quot;S&quot;#,##0.00_);[Red]\(&quot;S&quot;#,##0.00\)"/>
    <numFmt numFmtId="168" formatCode="_(&quot;S&quot;* #,##0_);_(&quot;S&quot;* \(#,##0\);_(&quot;S&quot;* &quot;-&quot;_);_(@_)"/>
    <numFmt numFmtId="169" formatCode="_(&quot;S&quot;* #,##0.00_);_(&quot;S&quot;* \(#,##0.00\);_(&quot;S&quot;* &quot;-&quot;??_);_(@_)"/>
    <numFmt numFmtId="170" formatCode="_(* #,##0_);_(* \(#,##0\);_(* &quot;-&quot;??_);_(@_)"/>
    <numFmt numFmtId="171" formatCode="#,##0.0_);\(#,##0.0\)"/>
    <numFmt numFmtId="172" formatCode="_(* #,##0.0_);_(* \(#,##0.0\);_(* &quot;-&quot;??_);_(@_)"/>
    <numFmt numFmtId="173" formatCode="_(* #,##0.0_);_(* \(#,##0.0\);_(* &quot;-&quot;?_);_(@_)"/>
    <numFmt numFmtId="174" formatCode="_(* #,##0_);_(* \(#,##0\);_(* &quot;-&quot;?_);_(@_)"/>
    <numFmt numFmtId="175" formatCode="_-* #,##0.00_-;\-* #,##0.00_-;_-* &quot;-&quot;??_-;_-@_-"/>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_(* #,##0.000_);_(* \(#,##0.000\);_(* &quot;-&quot;??_);_(@_)"/>
    <numFmt numFmtId="183" formatCode="0.000"/>
    <numFmt numFmtId="184" formatCode="0.0000"/>
    <numFmt numFmtId="185" formatCode="#,##0.000_);\(#,##0.000\)"/>
    <numFmt numFmtId="186" formatCode="_-* #,##0.0_-;\-* #,##0.0_-;_-* &quot;-&quot;??_-;_-@_-"/>
    <numFmt numFmtId="187" formatCode="_-* #,##0_-;\-* #,##0_-;_-* &quot;-&quot;??_-;_-@_-"/>
    <numFmt numFmtId="188" formatCode="_(* #,##0.0000_);_(* \(#,##0.0000\);_(* &quot;-&quot;??_);_(@_)"/>
    <numFmt numFmtId="189" formatCode="_(* #,##0.00000_);_(* \(#,##0.00000\);_(* &quot;-&quot;??_);_(@_)"/>
    <numFmt numFmtId="190" formatCode="#,##0.000"/>
    <numFmt numFmtId="191" formatCode="#,##0.0000"/>
  </numFmts>
  <fonts count="49">
    <font>
      <sz val="10"/>
      <name val="Arial"/>
      <family val="0"/>
    </font>
    <font>
      <sz val="8"/>
      <name val="Arial"/>
      <family val="2"/>
    </font>
    <font>
      <b/>
      <sz val="12"/>
      <name val="Times New Roman"/>
      <family val="1"/>
    </font>
    <font>
      <sz val="12"/>
      <name val="Times New Roman"/>
      <family val="1"/>
    </font>
    <font>
      <sz val="14"/>
      <name val="Times New Roman"/>
      <family val="1"/>
    </font>
    <font>
      <b/>
      <sz val="14"/>
      <name val="Times New Roman"/>
      <family val="1"/>
    </font>
    <font>
      <b/>
      <sz val="10"/>
      <name val="Arial"/>
      <family val="2"/>
    </font>
    <font>
      <b/>
      <sz val="11"/>
      <name val="Times New Roman"/>
      <family val="1"/>
    </font>
    <font>
      <b/>
      <sz val="10"/>
      <name val="Times New Roman"/>
      <family val="1"/>
    </font>
    <font>
      <sz val="10"/>
      <name val="Times New Roman"/>
      <family val="1"/>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thin"/>
    </border>
  </borders>
  <cellStyleXfs count="14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17">
    <xf numFmtId="0" fontId="0" fillId="0" borderId="0" xfId="0" applyAlignment="1">
      <alignment/>
    </xf>
    <xf numFmtId="0" fontId="2" fillId="0" borderId="0" xfId="0" applyFont="1" applyFill="1" applyBorder="1" applyAlignment="1">
      <alignment horizontal="center"/>
    </xf>
    <xf numFmtId="0" fontId="3" fillId="0" borderId="0" xfId="0" applyFont="1" applyFill="1" applyAlignment="1">
      <alignment/>
    </xf>
    <xf numFmtId="0" fontId="3" fillId="0" borderId="10" xfId="0" applyFont="1" applyFill="1" applyBorder="1" applyAlignment="1">
      <alignment horizontal="center" vertical="top" wrapText="1"/>
    </xf>
    <xf numFmtId="0" fontId="3" fillId="0" borderId="10" xfId="0" applyFont="1" applyFill="1" applyBorder="1" applyAlignment="1">
      <alignment horizontal="left" vertical="top" wrapText="1"/>
    </xf>
    <xf numFmtId="39" fontId="2" fillId="0" borderId="10" xfId="42" applyNumberFormat="1" applyFont="1" applyFill="1" applyBorder="1" applyAlignment="1">
      <alignment vertical="top"/>
    </xf>
    <xf numFmtId="0" fontId="2" fillId="0" borderId="0" xfId="0" applyFont="1" applyFill="1" applyBorder="1" applyAlignment="1">
      <alignment horizontal="center" vertical="top" wrapText="1"/>
    </xf>
    <xf numFmtId="0" fontId="3" fillId="0" borderId="10" xfId="0" applyFont="1" applyFill="1" applyBorder="1" applyAlignment="1">
      <alignment horizontal="center" vertical="top"/>
    </xf>
    <xf numFmtId="0" fontId="3" fillId="0" borderId="10" xfId="0" applyFont="1" applyFill="1" applyBorder="1" applyAlignment="1">
      <alignment vertical="top" wrapText="1"/>
    </xf>
    <xf numFmtId="0" fontId="3" fillId="0" borderId="10" xfId="0" applyFont="1" applyFill="1" applyBorder="1" applyAlignment="1">
      <alignment vertical="top"/>
    </xf>
    <xf numFmtId="4" fontId="2" fillId="0" borderId="10" xfId="0" applyNumberFormat="1" applyFont="1" applyFill="1" applyBorder="1" applyAlignment="1">
      <alignment/>
    </xf>
    <xf numFmtId="2" fontId="3" fillId="0" borderId="10" xfId="0" applyNumberFormat="1" applyFont="1" applyFill="1" applyBorder="1" applyAlignment="1">
      <alignment vertical="top"/>
    </xf>
    <xf numFmtId="4" fontId="3" fillId="0" borderId="10" xfId="0" applyNumberFormat="1" applyFont="1" applyFill="1" applyBorder="1" applyAlignment="1">
      <alignment vertical="top"/>
    </xf>
    <xf numFmtId="2" fontId="3" fillId="0" borderId="10" xfId="0" applyNumberFormat="1" applyFont="1" applyFill="1" applyBorder="1" applyAlignment="1">
      <alignment/>
    </xf>
    <xf numFmtId="2" fontId="2" fillId="0" borderId="10" xfId="0" applyNumberFormat="1" applyFont="1" applyFill="1" applyBorder="1" applyAlignment="1">
      <alignment vertical="top"/>
    </xf>
    <xf numFmtId="170" fontId="2" fillId="0" borderId="10" xfId="42" applyNumberFormat="1" applyFont="1" applyFill="1" applyBorder="1" applyAlignment="1">
      <alignment vertical="top"/>
    </xf>
    <xf numFmtId="3" fontId="3" fillId="0" borderId="10" xfId="0" applyNumberFormat="1" applyFont="1" applyFill="1" applyBorder="1" applyAlignment="1">
      <alignment vertical="top"/>
    </xf>
    <xf numFmtId="39" fontId="3" fillId="0" borderId="10" xfId="67" applyNumberFormat="1" applyFont="1" applyFill="1" applyBorder="1" applyAlignment="1">
      <alignment vertical="top" wrapText="1"/>
    </xf>
    <xf numFmtId="43" fontId="3" fillId="0" borderId="10" xfId="67" applyFont="1" applyFill="1" applyBorder="1" applyAlignment="1">
      <alignment vertical="top" wrapText="1"/>
    </xf>
    <xf numFmtId="0" fontId="3" fillId="0" borderId="11" xfId="0" applyFont="1" applyFill="1" applyBorder="1" applyAlignment="1">
      <alignment vertical="top" wrapText="1"/>
    </xf>
    <xf numFmtId="0" fontId="3" fillId="0" borderId="12" xfId="0" applyFont="1" applyFill="1" applyBorder="1" applyAlignment="1">
      <alignment vertical="top" wrapText="1"/>
    </xf>
    <xf numFmtId="0" fontId="3" fillId="0" borderId="12" xfId="0" applyFont="1" applyFill="1" applyBorder="1" applyAlignment="1">
      <alignment horizontal="left" vertical="top" wrapText="1"/>
    </xf>
    <xf numFmtId="170" fontId="3" fillId="0" borderId="0" xfId="42" applyNumberFormat="1" applyFont="1" applyFill="1" applyBorder="1" applyAlignment="1">
      <alignment vertical="top"/>
    </xf>
    <xf numFmtId="2" fontId="3" fillId="0" borderId="0" xfId="0" applyNumberFormat="1" applyFont="1" applyFill="1" applyBorder="1" applyAlignment="1">
      <alignment vertical="top"/>
    </xf>
    <xf numFmtId="0" fontId="3" fillId="0" borderId="0" xfId="0" applyFont="1" applyFill="1" applyAlignment="1">
      <alignment vertical="top"/>
    </xf>
    <xf numFmtId="170" fontId="3" fillId="0" borderId="0" xfId="42" applyNumberFormat="1" applyFont="1" applyFill="1" applyAlignment="1">
      <alignment vertical="top"/>
    </xf>
    <xf numFmtId="43" fontId="3" fillId="0" borderId="0" xfId="42" applyFont="1" applyFill="1" applyAlignment="1">
      <alignment vertical="top"/>
    </xf>
    <xf numFmtId="2" fontId="3" fillId="0" borderId="0" xfId="0" applyNumberFormat="1" applyFont="1" applyFill="1" applyAlignment="1">
      <alignment vertical="top"/>
    </xf>
    <xf numFmtId="43" fontId="3" fillId="0" borderId="10" xfId="42" applyFont="1" applyFill="1" applyBorder="1" applyAlignment="1">
      <alignment vertical="top"/>
    </xf>
    <xf numFmtId="43" fontId="2" fillId="0" borderId="10" xfId="42" applyFont="1" applyFill="1" applyBorder="1" applyAlignment="1">
      <alignment vertical="top"/>
    </xf>
    <xf numFmtId="2" fontId="3" fillId="0" borderId="10" xfId="0" applyNumberFormat="1" applyFont="1" applyFill="1" applyBorder="1" applyAlignment="1">
      <alignment vertical="top" wrapText="1"/>
    </xf>
    <xf numFmtId="39" fontId="3" fillId="0" borderId="12" xfId="67" applyNumberFormat="1" applyFont="1" applyFill="1" applyBorder="1" applyAlignment="1">
      <alignment vertical="top" wrapText="1"/>
    </xf>
    <xf numFmtId="0" fontId="3" fillId="0" borderId="13" xfId="0" applyFont="1" applyFill="1" applyBorder="1" applyAlignment="1">
      <alignment horizontal="left" vertical="top" wrapText="1"/>
    </xf>
    <xf numFmtId="39" fontId="3" fillId="0" borderId="0" xfId="67" applyNumberFormat="1" applyFont="1" applyFill="1" applyBorder="1" applyAlignment="1">
      <alignment vertical="top" wrapText="1"/>
    </xf>
    <xf numFmtId="2" fontId="3" fillId="0" borderId="12" xfId="0" applyNumberFormat="1" applyFont="1" applyFill="1" applyBorder="1" applyAlignment="1">
      <alignment vertical="top"/>
    </xf>
    <xf numFmtId="1" fontId="3" fillId="0" borderId="11" xfId="0" applyNumberFormat="1" applyFont="1" applyFill="1" applyBorder="1" applyAlignment="1">
      <alignment horizontal="center" vertical="top" wrapText="1"/>
    </xf>
    <xf numFmtId="0" fontId="3" fillId="0" borderId="11" xfId="0" applyFont="1" applyFill="1" applyBorder="1" applyAlignment="1">
      <alignment horizontal="left" vertical="top" wrapText="1"/>
    </xf>
    <xf numFmtId="2" fontId="3" fillId="0" borderId="12" xfId="0" applyNumberFormat="1" applyFont="1" applyFill="1" applyBorder="1" applyAlignment="1">
      <alignment vertical="top" wrapText="1"/>
    </xf>
    <xf numFmtId="3" fontId="3" fillId="0" borderId="12" xfId="0" applyNumberFormat="1" applyFont="1" applyFill="1" applyBorder="1" applyAlignment="1">
      <alignment vertical="top"/>
    </xf>
    <xf numFmtId="170" fontId="3" fillId="0" borderId="10" xfId="42" applyNumberFormat="1" applyFont="1" applyFill="1" applyBorder="1" applyAlignment="1">
      <alignment vertical="top"/>
    </xf>
    <xf numFmtId="0" fontId="3" fillId="0" borderId="11" xfId="0" applyFont="1" applyFill="1" applyBorder="1" applyAlignment="1">
      <alignment horizontal="center" vertical="top"/>
    </xf>
    <xf numFmtId="43" fontId="3" fillId="0" borderId="10" xfId="67" applyFont="1" applyFill="1" applyBorder="1" applyAlignment="1">
      <alignment horizontal="left" vertical="top" wrapText="1"/>
    </xf>
    <xf numFmtId="39" fontId="2" fillId="0" borderId="10" xfId="67" applyNumberFormat="1" applyFont="1" applyFill="1" applyBorder="1" applyAlignment="1">
      <alignment vertical="top" wrapText="1"/>
    </xf>
    <xf numFmtId="39" fontId="2" fillId="0" borderId="11" xfId="67" applyNumberFormat="1" applyFont="1" applyFill="1" applyBorder="1" applyAlignment="1">
      <alignment vertical="top" wrapText="1"/>
    </xf>
    <xf numFmtId="0" fontId="3" fillId="0" borderId="14" xfId="0" applyFont="1" applyFill="1" applyBorder="1" applyAlignment="1">
      <alignment horizontal="left" vertical="top" wrapText="1"/>
    </xf>
    <xf numFmtId="39" fontId="3" fillId="0" borderId="13" xfId="67" applyNumberFormat="1" applyFont="1" applyFill="1" applyBorder="1" applyAlignment="1">
      <alignment vertical="top" wrapText="1"/>
    </xf>
    <xf numFmtId="39" fontId="2" fillId="0" borderId="10" xfId="67" applyNumberFormat="1" applyFont="1" applyFill="1" applyBorder="1" applyAlignment="1">
      <alignment vertical="top"/>
    </xf>
    <xf numFmtId="1" fontId="3" fillId="0" borderId="10" xfId="0" applyNumberFormat="1" applyFont="1" applyFill="1" applyBorder="1" applyAlignment="1">
      <alignment horizontal="center" vertical="top" wrapText="1"/>
    </xf>
    <xf numFmtId="0" fontId="2" fillId="0" borderId="0" xfId="0" applyFont="1" applyFill="1" applyBorder="1" applyAlignment="1">
      <alignment horizontal="center" vertical="top"/>
    </xf>
    <xf numFmtId="4" fontId="2" fillId="0" borderId="10" xfId="0" applyNumberFormat="1" applyFont="1" applyFill="1" applyBorder="1" applyAlignment="1">
      <alignment vertical="top"/>
    </xf>
    <xf numFmtId="4" fontId="2" fillId="0" borderId="0" xfId="0" applyNumberFormat="1" applyFont="1" applyFill="1" applyBorder="1" applyAlignment="1">
      <alignment vertical="top"/>
    </xf>
    <xf numFmtId="4" fontId="3" fillId="0" borderId="10" xfId="47" applyNumberFormat="1" applyFont="1" applyFill="1" applyBorder="1" applyAlignment="1">
      <alignment horizontal="right" vertical="top"/>
    </xf>
    <xf numFmtId="170" fontId="3" fillId="0" borderId="0" xfId="67" applyNumberFormat="1" applyFont="1" applyFill="1" applyBorder="1" applyAlignment="1">
      <alignment vertical="top"/>
    </xf>
    <xf numFmtId="43" fontId="2" fillId="0" borderId="0" xfId="42" applyFont="1" applyFill="1" applyBorder="1" applyAlignment="1">
      <alignment vertical="top"/>
    </xf>
    <xf numFmtId="170" fontId="2" fillId="0" borderId="10" xfId="0" applyNumberFormat="1" applyFont="1" applyFill="1" applyBorder="1" applyAlignment="1">
      <alignment vertical="top"/>
    </xf>
    <xf numFmtId="2" fontId="3" fillId="0" borderId="10" xfId="0" applyNumberFormat="1" applyFont="1" applyFill="1" applyBorder="1" applyAlignment="1">
      <alignment horizontal="right" vertical="top"/>
    </xf>
    <xf numFmtId="39" fontId="2" fillId="0" borderId="10" xfId="47" applyNumberFormat="1" applyFont="1" applyFill="1" applyBorder="1" applyAlignment="1">
      <alignment vertical="top"/>
    </xf>
    <xf numFmtId="1" fontId="4" fillId="0" borderId="0" xfId="0" applyNumberFormat="1" applyFont="1" applyFill="1" applyBorder="1" applyAlignment="1">
      <alignment horizontal="center" vertical="top"/>
    </xf>
    <xf numFmtId="0" fontId="3" fillId="0" borderId="0" xfId="0" applyFont="1" applyFill="1" applyBorder="1" applyAlignment="1">
      <alignment vertical="top"/>
    </xf>
    <xf numFmtId="43" fontId="3" fillId="0" borderId="0" xfId="42" applyFont="1" applyFill="1" applyBorder="1" applyAlignment="1">
      <alignment vertical="top"/>
    </xf>
    <xf numFmtId="0" fontId="3" fillId="0" borderId="0" xfId="0" applyFont="1" applyFill="1" applyBorder="1" applyAlignment="1">
      <alignment horizontal="center" vertical="top" wrapText="1"/>
    </xf>
    <xf numFmtId="43" fontId="3" fillId="0" borderId="0" xfId="67" applyFont="1" applyFill="1" applyBorder="1" applyAlignment="1">
      <alignment vertical="top" wrapText="1"/>
    </xf>
    <xf numFmtId="39" fontId="3" fillId="0" borderId="10" xfId="47" applyNumberFormat="1" applyFont="1" applyFill="1" applyBorder="1" applyAlignment="1">
      <alignment vertical="top"/>
    </xf>
    <xf numFmtId="2" fontId="3" fillId="0" borderId="15" xfId="0" applyNumberFormat="1" applyFont="1" applyFill="1" applyBorder="1" applyAlignment="1">
      <alignment vertical="top"/>
    </xf>
    <xf numFmtId="0" fontId="3" fillId="0" borderId="12" xfId="0" applyFont="1" applyFill="1" applyBorder="1" applyAlignment="1">
      <alignment horizontal="center" vertical="top" wrapText="1"/>
    </xf>
    <xf numFmtId="0" fontId="3" fillId="0" borderId="11" xfId="0" applyFont="1" applyFill="1" applyBorder="1" applyAlignment="1">
      <alignment horizontal="center" vertical="top" wrapText="1"/>
    </xf>
    <xf numFmtId="43" fontId="3" fillId="0" borderId="14" xfId="42" applyFont="1" applyFill="1" applyBorder="1" applyAlignment="1">
      <alignment vertical="top"/>
    </xf>
    <xf numFmtId="4" fontId="3" fillId="0" borderId="14" xfId="0" applyNumberFormat="1" applyFont="1" applyFill="1" applyBorder="1" applyAlignment="1">
      <alignment vertical="top"/>
    </xf>
    <xf numFmtId="0" fontId="3" fillId="0" borderId="0" xfId="0" applyFont="1" applyFill="1" applyAlignment="1">
      <alignment vertical="top" wrapText="1"/>
    </xf>
    <xf numFmtId="0" fontId="3" fillId="0" borderId="16" xfId="0" applyFont="1" applyFill="1" applyBorder="1" applyAlignment="1">
      <alignment vertical="top"/>
    </xf>
    <xf numFmtId="43" fontId="2" fillId="0" borderId="17" xfId="42" applyFont="1" applyFill="1" applyBorder="1" applyAlignment="1">
      <alignment vertical="top"/>
    </xf>
    <xf numFmtId="2" fontId="2" fillId="0" borderId="10" xfId="42" applyNumberFormat="1" applyFont="1" applyFill="1" applyBorder="1" applyAlignment="1">
      <alignment vertical="top"/>
    </xf>
    <xf numFmtId="39" fontId="2" fillId="0" borderId="10" xfId="0" applyNumberFormat="1" applyFont="1" applyFill="1" applyBorder="1" applyAlignment="1">
      <alignment vertical="top"/>
    </xf>
    <xf numFmtId="39" fontId="3" fillId="0" borderId="14" xfId="42" applyNumberFormat="1" applyFont="1" applyFill="1" applyBorder="1" applyAlignment="1">
      <alignment vertical="top"/>
    </xf>
    <xf numFmtId="39" fontId="3" fillId="0" borderId="14" xfId="47" applyNumberFormat="1" applyFont="1" applyFill="1" applyBorder="1" applyAlignment="1">
      <alignment vertical="top" wrapText="1"/>
    </xf>
    <xf numFmtId="39" fontId="2" fillId="0" borderId="14" xfId="47" applyNumberFormat="1" applyFont="1" applyFill="1" applyBorder="1" applyAlignment="1">
      <alignment vertical="top" wrapText="1"/>
    </xf>
    <xf numFmtId="4" fontId="3" fillId="0" borderId="10" xfId="42" applyNumberFormat="1" applyFont="1" applyFill="1" applyBorder="1" applyAlignment="1">
      <alignment vertical="top"/>
    </xf>
    <xf numFmtId="4" fontId="2" fillId="0" borderId="10" xfId="42" applyNumberFormat="1" applyFont="1" applyFill="1" applyBorder="1" applyAlignment="1">
      <alignment vertical="top"/>
    </xf>
    <xf numFmtId="39" fontId="3" fillId="0" borderId="10" xfId="0" applyNumberFormat="1" applyFont="1" applyFill="1" applyBorder="1" applyAlignment="1">
      <alignment vertical="top"/>
    </xf>
    <xf numFmtId="39" fontId="3" fillId="0" borderId="14" xfId="67" applyNumberFormat="1" applyFont="1" applyFill="1" applyBorder="1" applyAlignment="1">
      <alignment vertical="top"/>
    </xf>
    <xf numFmtId="4" fontId="3" fillId="0" borderId="10" xfId="67" applyNumberFormat="1" applyFont="1" applyFill="1" applyBorder="1" applyAlignment="1">
      <alignment vertical="top" wrapText="1"/>
    </xf>
    <xf numFmtId="2" fontId="3" fillId="0" borderId="14" xfId="0" applyNumberFormat="1" applyFont="1" applyFill="1" applyBorder="1" applyAlignment="1">
      <alignment vertical="top"/>
    </xf>
    <xf numFmtId="4" fontId="3" fillId="0" borderId="14" xfId="47" applyNumberFormat="1" applyFont="1" applyFill="1" applyBorder="1" applyAlignment="1">
      <alignment horizontal="right" vertical="top"/>
    </xf>
    <xf numFmtId="0" fontId="3" fillId="0" borderId="10" xfId="0" applyFont="1" applyFill="1" applyBorder="1" applyAlignment="1">
      <alignment/>
    </xf>
    <xf numFmtId="0" fontId="3" fillId="0" borderId="0" xfId="0" applyFont="1" applyFill="1" applyBorder="1" applyAlignment="1">
      <alignment/>
    </xf>
    <xf numFmtId="0" fontId="2" fillId="0" borderId="0" xfId="0" applyFont="1" applyFill="1" applyAlignment="1">
      <alignment vertical="top"/>
    </xf>
    <xf numFmtId="2" fontId="2" fillId="0" borderId="14" xfId="42" applyNumberFormat="1" applyFont="1" applyFill="1" applyBorder="1" applyAlignment="1">
      <alignment vertical="top"/>
    </xf>
    <xf numFmtId="39" fontId="2" fillId="0" borderId="14" xfId="42" applyNumberFormat="1" applyFont="1" applyFill="1" applyBorder="1" applyAlignment="1">
      <alignment vertical="top"/>
    </xf>
    <xf numFmtId="43" fontId="0" fillId="0" borderId="0" xfId="42" applyFont="1" applyAlignment="1">
      <alignment/>
    </xf>
    <xf numFmtId="43" fontId="6" fillId="0" borderId="0" xfId="42" applyFont="1" applyAlignment="1">
      <alignment/>
    </xf>
    <xf numFmtId="43" fontId="0" fillId="0" borderId="0" xfId="42" applyFont="1" applyAlignment="1">
      <alignment/>
    </xf>
    <xf numFmtId="1" fontId="4" fillId="0" borderId="0" xfId="0" applyNumberFormat="1" applyFont="1" applyFill="1" applyBorder="1" applyAlignment="1">
      <alignment horizontal="center" vertical="center"/>
    </xf>
    <xf numFmtId="0" fontId="3" fillId="0" borderId="0" xfId="0" applyFont="1" applyFill="1" applyAlignment="1">
      <alignment horizontal="center" vertical="top"/>
    </xf>
    <xf numFmtId="43" fontId="3" fillId="0" borderId="10" xfId="44" applyFont="1" applyFill="1" applyBorder="1" applyAlignment="1">
      <alignment horizontal="right" vertical="top"/>
    </xf>
    <xf numFmtId="43" fontId="3" fillId="0" borderId="10" xfId="44" applyFont="1" applyFill="1" applyBorder="1" applyAlignment="1">
      <alignment vertical="top"/>
    </xf>
    <xf numFmtId="9" fontId="3" fillId="0" borderId="10" xfId="0" applyNumberFormat="1" applyFont="1" applyFill="1" applyBorder="1" applyAlignment="1">
      <alignment vertical="top"/>
    </xf>
    <xf numFmtId="43" fontId="3" fillId="0" borderId="0" xfId="44" applyFont="1" applyFill="1" applyAlignment="1">
      <alignment vertical="top"/>
    </xf>
    <xf numFmtId="170" fontId="3" fillId="0" borderId="14" xfId="44" applyNumberFormat="1" applyFont="1" applyFill="1" applyBorder="1" applyAlignment="1">
      <alignment horizontal="right" vertical="top"/>
    </xf>
    <xf numFmtId="39" fontId="3" fillId="0" borderId="14" xfId="44" applyNumberFormat="1" applyFont="1" applyFill="1" applyBorder="1" applyAlignment="1">
      <alignment horizontal="right" vertical="top"/>
    </xf>
    <xf numFmtId="170" fontId="3" fillId="0" borderId="10" xfId="42" applyNumberFormat="1" applyFont="1" applyFill="1" applyBorder="1" applyAlignment="1">
      <alignment vertical="top" wrapText="1"/>
    </xf>
    <xf numFmtId="37" fontId="3" fillId="0" borderId="14" xfId="47" applyNumberFormat="1" applyFont="1" applyFill="1" applyBorder="1" applyAlignment="1">
      <alignment vertical="top"/>
    </xf>
    <xf numFmtId="37" fontId="2" fillId="0" borderId="10" xfId="0" applyNumberFormat="1" applyFont="1" applyFill="1" applyBorder="1" applyAlignment="1">
      <alignment vertical="top"/>
    </xf>
    <xf numFmtId="39" fontId="3" fillId="0" borderId="10" xfId="42" applyNumberFormat="1" applyFont="1" applyFill="1" applyBorder="1" applyAlignment="1">
      <alignment vertical="top"/>
    </xf>
    <xf numFmtId="43" fontId="3" fillId="0" borderId="10" xfId="42" applyNumberFormat="1" applyFont="1" applyFill="1" applyBorder="1" applyAlignment="1">
      <alignment vertical="top"/>
    </xf>
    <xf numFmtId="43" fontId="2" fillId="0" borderId="10" xfId="42" applyNumberFormat="1" applyFont="1" applyFill="1" applyBorder="1" applyAlignment="1">
      <alignment vertical="top"/>
    </xf>
    <xf numFmtId="43" fontId="3" fillId="0" borderId="10" xfId="42" applyFont="1" applyFill="1" applyBorder="1" applyAlignment="1">
      <alignment vertical="top" wrapText="1"/>
    </xf>
    <xf numFmtId="43" fontId="3" fillId="0" borderId="15" xfId="42" applyFont="1" applyFill="1" applyBorder="1" applyAlignment="1">
      <alignment vertical="top"/>
    </xf>
    <xf numFmtId="43" fontId="2" fillId="0" borderId="10" xfId="0" applyNumberFormat="1" applyFont="1" applyFill="1" applyBorder="1" applyAlignment="1">
      <alignment vertical="top"/>
    </xf>
    <xf numFmtId="39" fontId="3" fillId="0" borderId="10" xfId="44" applyNumberFormat="1" applyFont="1" applyFill="1" applyBorder="1" applyAlignment="1">
      <alignment vertical="top"/>
    </xf>
    <xf numFmtId="43" fontId="0" fillId="0" borderId="0" xfId="42" applyFont="1" applyBorder="1" applyAlignment="1">
      <alignment/>
    </xf>
    <xf numFmtId="4" fontId="9" fillId="0" borderId="0" xfId="0" applyNumberFormat="1" applyFont="1" applyBorder="1" applyAlignment="1">
      <alignment horizontal="right" vertical="center" wrapText="1"/>
    </xf>
    <xf numFmtId="0" fontId="9" fillId="0" borderId="0" xfId="0" applyFont="1" applyBorder="1" applyAlignment="1">
      <alignment horizontal="right" vertical="center" wrapText="1"/>
    </xf>
    <xf numFmtId="39" fontId="10" fillId="33" borderId="10" xfId="0" applyNumberFormat="1" applyFont="1" applyFill="1" applyBorder="1" applyAlignment="1">
      <alignment/>
    </xf>
    <xf numFmtId="43" fontId="0" fillId="0" borderId="0" xfId="42" applyFont="1" applyAlignment="1">
      <alignment wrapText="1"/>
    </xf>
    <xf numFmtId="0" fontId="2" fillId="0" borderId="10" xfId="0" applyFont="1" applyBorder="1" applyAlignment="1">
      <alignment horizontal="center" vertical="center" wrapText="1"/>
    </xf>
    <xf numFmtId="170" fontId="2" fillId="0" borderId="10" xfId="42" applyNumberFormat="1" applyFont="1" applyBorder="1" applyAlignment="1">
      <alignment horizontal="center" vertical="center" wrapText="1"/>
    </xf>
    <xf numFmtId="1" fontId="2" fillId="0" borderId="10" xfId="0" applyNumberFormat="1"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0" xfId="0" applyFont="1" applyBorder="1" applyAlignment="1">
      <alignment horizontal="center" vertical="center"/>
    </xf>
    <xf numFmtId="0" fontId="2" fillId="33" borderId="11" xfId="0" applyFont="1" applyFill="1" applyBorder="1" applyAlignment="1">
      <alignment horizontal="center" vertical="center" wrapText="1"/>
    </xf>
    <xf numFmtId="0" fontId="2" fillId="0" borderId="0" xfId="0" applyFont="1" applyFill="1" applyAlignment="1">
      <alignment/>
    </xf>
    <xf numFmtId="0" fontId="3" fillId="0" borderId="10" xfId="0" applyFont="1" applyFill="1" applyBorder="1" applyAlignment="1">
      <alignment horizontal="left" vertical="center" wrapText="1"/>
    </xf>
    <xf numFmtId="4" fontId="3" fillId="0" borderId="10" xfId="0" applyNumberFormat="1" applyFont="1" applyFill="1" applyBorder="1" applyAlignment="1">
      <alignment vertical="center"/>
    </xf>
    <xf numFmtId="43" fontId="3" fillId="0" borderId="10" xfId="42" applyFont="1" applyFill="1" applyBorder="1" applyAlignment="1">
      <alignment horizontal="center" vertical="center"/>
    </xf>
    <xf numFmtId="4" fontId="3" fillId="0" borderId="10" xfId="47" applyNumberFormat="1" applyFont="1" applyFill="1" applyBorder="1" applyAlignment="1">
      <alignment horizontal="right" vertical="center"/>
    </xf>
    <xf numFmtId="43" fontId="3" fillId="0" borderId="10" xfId="42" applyFont="1" applyFill="1" applyBorder="1" applyAlignment="1">
      <alignment vertical="center"/>
    </xf>
    <xf numFmtId="0" fontId="3" fillId="0" borderId="10" xfId="0" applyFont="1" applyFill="1" applyBorder="1" applyAlignment="1">
      <alignment horizontal="center"/>
    </xf>
    <xf numFmtId="170" fontId="3" fillId="0" borderId="15" xfId="42" applyNumberFormat="1" applyFont="1" applyFill="1" applyBorder="1" applyAlignment="1">
      <alignment vertical="top"/>
    </xf>
    <xf numFmtId="170" fontId="3" fillId="0" borderId="14" xfId="42" applyNumberFormat="1" applyFont="1" applyFill="1" applyBorder="1" applyAlignment="1">
      <alignment vertical="top"/>
    </xf>
    <xf numFmtId="37" fontId="2" fillId="0" borderId="10" xfId="42" applyNumberFormat="1" applyFont="1" applyFill="1" applyBorder="1" applyAlignment="1">
      <alignment vertical="top"/>
    </xf>
    <xf numFmtId="4" fontId="8" fillId="0" borderId="10" xfId="0" applyNumberFormat="1" applyFont="1" applyFill="1" applyBorder="1" applyAlignment="1">
      <alignment vertical="top"/>
    </xf>
    <xf numFmtId="4" fontId="7" fillId="0" borderId="10" xfId="0" applyNumberFormat="1" applyFont="1" applyFill="1" applyBorder="1" applyAlignment="1">
      <alignment vertical="top"/>
    </xf>
    <xf numFmtId="3" fontId="7" fillId="0" borderId="14" xfId="0" applyNumberFormat="1" applyFont="1" applyFill="1" applyBorder="1" applyAlignment="1">
      <alignment vertical="top"/>
    </xf>
    <xf numFmtId="3" fontId="7" fillId="0" borderId="10" xfId="0" applyNumberFormat="1" applyFont="1" applyFill="1" applyBorder="1" applyAlignment="1">
      <alignment vertical="top"/>
    </xf>
    <xf numFmtId="43" fontId="2" fillId="0" borderId="14" xfId="42" applyFont="1" applyBorder="1" applyAlignment="1">
      <alignment horizontal="center" vertical="center" wrapText="1"/>
    </xf>
    <xf numFmtId="172" fontId="7" fillId="0" borderId="14" xfId="42" applyNumberFormat="1" applyFont="1" applyFill="1" applyBorder="1" applyAlignment="1">
      <alignment vertical="top"/>
    </xf>
    <xf numFmtId="171" fontId="2" fillId="0" borderId="10" xfId="42" applyNumberFormat="1" applyFont="1" applyFill="1" applyBorder="1" applyAlignment="1">
      <alignment vertical="top"/>
    </xf>
    <xf numFmtId="43" fontId="3" fillId="0" borderId="10" xfId="42" applyFont="1" applyFill="1" applyBorder="1" applyAlignment="1">
      <alignment horizontal="right" vertical="top" wrapText="1"/>
    </xf>
    <xf numFmtId="43" fontId="2" fillId="33" borderId="10" xfId="42" applyFont="1" applyFill="1" applyBorder="1" applyAlignment="1">
      <alignment horizontal="center" vertical="center" wrapText="1"/>
    </xf>
    <xf numFmtId="43" fontId="3" fillId="0" borderId="12" xfId="42" applyFont="1" applyFill="1" applyBorder="1" applyAlignment="1">
      <alignment vertical="top"/>
    </xf>
    <xf numFmtId="43" fontId="3" fillId="0" borderId="13" xfId="42" applyFont="1" applyFill="1" applyBorder="1" applyAlignment="1">
      <alignment vertical="top"/>
    </xf>
    <xf numFmtId="43" fontId="3" fillId="0" borderId="14" xfId="42" applyFont="1" applyFill="1" applyBorder="1" applyAlignment="1">
      <alignment vertical="top" wrapText="1"/>
    </xf>
    <xf numFmtId="43" fontId="3" fillId="0" borderId="18" xfId="42" applyFont="1" applyFill="1" applyBorder="1" applyAlignment="1">
      <alignment vertical="top" wrapText="1"/>
    </xf>
    <xf numFmtId="43" fontId="3" fillId="0" borderId="10" xfId="42" applyFont="1" applyFill="1" applyBorder="1" applyAlignment="1">
      <alignment horizontal="right" vertical="top"/>
    </xf>
    <xf numFmtId="43" fontId="3" fillId="0" borderId="10" xfId="42" applyFont="1" applyFill="1" applyBorder="1" applyAlignment="1">
      <alignment horizontal="left" vertical="top" wrapText="1"/>
    </xf>
    <xf numFmtId="43" fontId="3" fillId="0" borderId="10" xfId="42" applyFont="1" applyFill="1" applyBorder="1" applyAlignment="1">
      <alignment horizontal="center" vertical="top" wrapText="1"/>
    </xf>
    <xf numFmtId="0" fontId="3" fillId="33" borderId="11" xfId="0" applyFont="1" applyFill="1" applyBorder="1" applyAlignment="1">
      <alignment horizontal="left" vertical="top" wrapText="1"/>
    </xf>
    <xf numFmtId="43" fontId="3" fillId="33" borderId="10" xfId="42" applyFont="1" applyFill="1" applyBorder="1" applyAlignment="1">
      <alignment horizontal="center" vertical="top" wrapText="1"/>
    </xf>
    <xf numFmtId="170" fontId="3" fillId="0" borderId="10" xfId="42" applyNumberFormat="1" applyFont="1" applyBorder="1" applyAlignment="1">
      <alignment horizontal="center" vertical="top" wrapText="1"/>
    </xf>
    <xf numFmtId="43" fontId="3" fillId="0" borderId="10" xfId="42" applyFont="1"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Border="1" applyAlignment="1">
      <alignment horizontal="left" vertical="top" wrapText="1"/>
    </xf>
    <xf numFmtId="0" fontId="3" fillId="33" borderId="11" xfId="0" applyFont="1" applyFill="1" applyBorder="1" applyAlignment="1">
      <alignment horizontal="center" vertical="top" wrapText="1"/>
    </xf>
    <xf numFmtId="0" fontId="3" fillId="0" borderId="10" xfId="0" applyFont="1" applyBorder="1" applyAlignment="1">
      <alignment horizontal="center" vertical="top"/>
    </xf>
    <xf numFmtId="0" fontId="2" fillId="0" borderId="10" xfId="0" applyFont="1" applyBorder="1" applyAlignment="1">
      <alignment horizontal="center" vertical="center" wrapText="1"/>
    </xf>
    <xf numFmtId="0" fontId="2" fillId="0" borderId="14" xfId="0" applyFont="1" applyFill="1" applyBorder="1" applyAlignment="1">
      <alignment horizontal="center" vertical="top"/>
    </xf>
    <xf numFmtId="0" fontId="2" fillId="0" borderId="19" xfId="0" applyFont="1" applyFill="1" applyBorder="1" applyAlignment="1">
      <alignment horizontal="center" vertical="top"/>
    </xf>
    <xf numFmtId="0" fontId="2" fillId="0" borderId="15" xfId="0" applyFont="1" applyFill="1" applyBorder="1" applyAlignment="1">
      <alignment horizontal="center" vertical="top"/>
    </xf>
    <xf numFmtId="0" fontId="2" fillId="0" borderId="16" xfId="0" applyFont="1" applyFill="1" applyBorder="1" applyAlignment="1">
      <alignment horizontal="left" vertical="top" wrapText="1"/>
    </xf>
    <xf numFmtId="170" fontId="2" fillId="0" borderId="10" xfId="42" applyNumberFormat="1" applyFont="1" applyBorder="1" applyAlignment="1">
      <alignment horizontal="center" vertical="center" wrapText="1"/>
    </xf>
    <xf numFmtId="0" fontId="2" fillId="0" borderId="16" xfId="0" applyFont="1" applyFill="1" applyBorder="1" applyAlignment="1">
      <alignment horizontal="left" vertical="top"/>
    </xf>
    <xf numFmtId="0" fontId="2" fillId="0" borderId="0" xfId="0" applyFont="1" applyFill="1" applyBorder="1" applyAlignment="1">
      <alignment horizontal="left" vertical="top"/>
    </xf>
    <xf numFmtId="1" fontId="2" fillId="0" borderId="10" xfId="0" applyNumberFormat="1"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0" xfId="0" applyFont="1" applyBorder="1" applyAlignment="1">
      <alignment horizontal="center" vertical="center"/>
    </xf>
    <xf numFmtId="0" fontId="2" fillId="33" borderId="12" xfId="0" applyFont="1" applyFill="1" applyBorder="1" applyAlignment="1">
      <alignment horizontal="center" vertical="center" wrapText="1"/>
    </xf>
    <xf numFmtId="0" fontId="2" fillId="33" borderId="11" xfId="0" applyFont="1" applyFill="1" applyBorder="1" applyAlignment="1">
      <alignment horizontal="center" vertical="center" wrapText="1"/>
    </xf>
    <xf numFmtId="43" fontId="2" fillId="33" borderId="10" xfId="42" applyFont="1" applyFill="1" applyBorder="1" applyAlignment="1">
      <alignment horizontal="center" vertical="center" wrapText="1"/>
    </xf>
    <xf numFmtId="43" fontId="2" fillId="0" borderId="10" xfId="42" applyFont="1" applyBorder="1" applyAlignment="1">
      <alignment horizontal="center" vertical="center" wrapText="1"/>
    </xf>
    <xf numFmtId="0" fontId="2" fillId="0" borderId="10" xfId="0" applyFont="1" applyBorder="1" applyAlignment="1">
      <alignment horizontal="center" vertical="top"/>
    </xf>
    <xf numFmtId="0" fontId="2" fillId="0" borderId="14" xfId="0" applyFont="1" applyFill="1" applyBorder="1" applyAlignment="1">
      <alignment horizontal="left" vertical="top"/>
    </xf>
    <xf numFmtId="0" fontId="2" fillId="0" borderId="19" xfId="0" applyFont="1" applyFill="1" applyBorder="1" applyAlignment="1">
      <alignment horizontal="left" vertical="top"/>
    </xf>
    <xf numFmtId="0" fontId="2" fillId="0" borderId="15" xfId="0" applyFont="1" applyFill="1" applyBorder="1" applyAlignment="1">
      <alignment horizontal="left" vertical="top"/>
    </xf>
    <xf numFmtId="170" fontId="2" fillId="0" borderId="10" xfId="42" applyNumberFormat="1" applyFont="1" applyBorder="1" applyAlignment="1">
      <alignment horizontal="center" vertical="top" wrapText="1"/>
    </xf>
    <xf numFmtId="43" fontId="2" fillId="0" borderId="10" xfId="42" applyFont="1" applyBorder="1" applyAlignment="1">
      <alignment horizontal="center" vertical="top" wrapText="1"/>
    </xf>
    <xf numFmtId="0" fontId="2" fillId="0" borderId="10" xfId="0" applyFont="1" applyBorder="1" applyAlignment="1">
      <alignment horizontal="center" vertical="top" wrapText="1"/>
    </xf>
    <xf numFmtId="0" fontId="2" fillId="33" borderId="12" xfId="0" applyFont="1" applyFill="1" applyBorder="1" applyAlignment="1">
      <alignment horizontal="center" vertical="top" wrapText="1"/>
    </xf>
    <xf numFmtId="0" fontId="2" fillId="33" borderId="11" xfId="0" applyFont="1" applyFill="1" applyBorder="1" applyAlignment="1">
      <alignment horizontal="center" vertical="top" wrapText="1"/>
    </xf>
    <xf numFmtId="43" fontId="2" fillId="33" borderId="10" xfId="42" applyFont="1" applyFill="1" applyBorder="1" applyAlignment="1">
      <alignment horizontal="center" vertical="top" wrapText="1"/>
    </xf>
    <xf numFmtId="170" fontId="8" fillId="0" borderId="10" xfId="42" applyNumberFormat="1"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0" fontId="2" fillId="0" borderId="0" xfId="0" applyFont="1" applyFill="1" applyBorder="1" applyAlignment="1">
      <alignment horizontal="left" vertical="top" wrapText="1"/>
    </xf>
    <xf numFmtId="43" fontId="8" fillId="33" borderId="10" xfId="42" applyFont="1" applyFill="1" applyBorder="1" applyAlignment="1">
      <alignment horizontal="center" vertical="center" wrapText="1"/>
    </xf>
    <xf numFmtId="0" fontId="5" fillId="0" borderId="0" xfId="0" applyFont="1" applyFill="1" applyBorder="1" applyAlignment="1">
      <alignment horizontal="center" vertical="top"/>
    </xf>
    <xf numFmtId="1" fontId="8" fillId="0" borderId="10" xfId="0" applyNumberFormat="1" applyFont="1" applyFill="1" applyBorder="1" applyAlignment="1">
      <alignment horizontal="center" vertical="top" wrapText="1"/>
    </xf>
    <xf numFmtId="0" fontId="8" fillId="33" borderId="12"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9" xfId="0" applyFont="1" applyFill="1" applyBorder="1" applyAlignment="1">
      <alignment horizontal="center" vertical="top" wrapText="1"/>
    </xf>
    <xf numFmtId="0" fontId="2" fillId="0" borderId="15" xfId="0" applyFont="1" applyFill="1" applyBorder="1" applyAlignment="1">
      <alignment horizontal="center" vertical="top" wrapText="1"/>
    </xf>
    <xf numFmtId="0" fontId="8" fillId="0" borderId="10" xfId="0" applyFont="1" applyFill="1" applyBorder="1" applyAlignment="1">
      <alignment horizontal="center" vertical="top" wrapText="1"/>
    </xf>
    <xf numFmtId="43" fontId="8" fillId="0" borderId="10" xfId="42" applyFont="1" applyBorder="1" applyAlignment="1">
      <alignment horizontal="center" vertical="center" wrapText="1"/>
    </xf>
    <xf numFmtId="0" fontId="2" fillId="0" borderId="14"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15" xfId="0" applyFont="1" applyFill="1" applyBorder="1" applyAlignment="1">
      <alignment horizontal="left" vertical="top" wrapText="1"/>
    </xf>
    <xf numFmtId="0" fontId="5" fillId="0" borderId="0" xfId="0" applyFont="1" applyFill="1" applyBorder="1" applyAlignment="1">
      <alignment horizontal="center"/>
    </xf>
    <xf numFmtId="0" fontId="2" fillId="0" borderId="0" xfId="0" applyFont="1" applyFill="1" applyBorder="1" applyAlignment="1">
      <alignment horizontal="center"/>
    </xf>
    <xf numFmtId="0" fontId="7" fillId="0" borderId="10" xfId="0" applyFont="1" applyBorder="1" applyAlignment="1">
      <alignment horizontal="center" vertical="center" wrapText="1"/>
    </xf>
    <xf numFmtId="0" fontId="2" fillId="0" borderId="0" xfId="0" applyFont="1" applyFill="1" applyBorder="1" applyAlignment="1">
      <alignment horizontal="left"/>
    </xf>
    <xf numFmtId="0" fontId="7" fillId="0" borderId="10" xfId="0" applyFont="1" applyBorder="1" applyAlignment="1">
      <alignment horizontal="center" vertical="top"/>
    </xf>
    <xf numFmtId="1" fontId="7" fillId="0" borderId="10" xfId="0" applyNumberFormat="1" applyFont="1" applyFill="1" applyBorder="1" applyAlignment="1">
      <alignment horizontal="center" vertical="top" wrapText="1"/>
    </xf>
    <xf numFmtId="0" fontId="7" fillId="0" borderId="10" xfId="0" applyFont="1" applyFill="1" applyBorder="1" applyAlignment="1">
      <alignment horizontal="center" vertical="top" wrapText="1"/>
    </xf>
    <xf numFmtId="43" fontId="7" fillId="0" borderId="10" xfId="42" applyFont="1" applyBorder="1" applyAlignment="1">
      <alignment horizontal="center" vertical="center" wrapText="1"/>
    </xf>
    <xf numFmtId="170" fontId="7" fillId="0" borderId="10" xfId="42" applyNumberFormat="1" applyFont="1" applyBorder="1" applyAlignment="1">
      <alignment horizontal="center" vertical="top" wrapText="1"/>
    </xf>
    <xf numFmtId="0" fontId="2" fillId="0" borderId="14" xfId="0" applyFont="1" applyFill="1" applyBorder="1" applyAlignment="1">
      <alignment horizontal="center"/>
    </xf>
    <xf numFmtId="0" fontId="2" fillId="0" borderId="19" xfId="0" applyFont="1" applyFill="1" applyBorder="1" applyAlignment="1">
      <alignment horizontal="center"/>
    </xf>
    <xf numFmtId="0" fontId="2" fillId="0" borderId="15" xfId="0" applyFont="1" applyFill="1" applyBorder="1" applyAlignment="1">
      <alignment horizontal="center"/>
    </xf>
    <xf numFmtId="0" fontId="7" fillId="33" borderId="12"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10" xfId="0" applyFont="1" applyFill="1" applyBorder="1" applyAlignment="1">
      <alignment horizontal="center" vertical="center" wrapText="1"/>
    </xf>
    <xf numFmtId="170" fontId="7" fillId="0" borderId="10" xfId="42" applyNumberFormat="1" applyFont="1" applyBorder="1" applyAlignment="1">
      <alignment horizontal="center" vertical="center" wrapText="1"/>
    </xf>
    <xf numFmtId="0" fontId="2" fillId="0" borderId="14" xfId="0" applyFont="1" applyFill="1" applyBorder="1" applyAlignment="1">
      <alignment horizontal="center" wrapText="1"/>
    </xf>
    <xf numFmtId="0" fontId="2" fillId="0" borderId="19" xfId="0" applyFont="1" applyFill="1" applyBorder="1" applyAlignment="1">
      <alignment horizontal="center" wrapText="1"/>
    </xf>
    <xf numFmtId="0" fontId="2" fillId="0" borderId="15" xfId="0" applyFont="1" applyFill="1" applyBorder="1" applyAlignment="1">
      <alignment horizontal="center" wrapText="1"/>
    </xf>
    <xf numFmtId="0" fontId="7" fillId="0" borderId="10" xfId="0" applyFont="1" applyBorder="1" applyAlignment="1">
      <alignment vertical="center" wrapText="1"/>
    </xf>
    <xf numFmtId="0" fontId="2" fillId="0" borderId="16" xfId="0" applyFont="1" applyFill="1" applyBorder="1" applyAlignment="1">
      <alignment horizontal="left"/>
    </xf>
  </cellXfs>
  <cellStyles count="13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2" xfId="46"/>
    <cellStyle name="Comma 2 10" xfId="47"/>
    <cellStyle name="Comma 2 11" xfId="48"/>
    <cellStyle name="Comma 2 12" xfId="49"/>
    <cellStyle name="Comma 2 13" xfId="50"/>
    <cellStyle name="Comma 2 14" xfId="51"/>
    <cellStyle name="Comma 2 15" xfId="52"/>
    <cellStyle name="Comma 2 16" xfId="53"/>
    <cellStyle name="Comma 2 17" xfId="54"/>
    <cellStyle name="Comma 2 18" xfId="55"/>
    <cellStyle name="Comma 2 19" xfId="56"/>
    <cellStyle name="Comma 2 2" xfId="57"/>
    <cellStyle name="Comma 2 20" xfId="58"/>
    <cellStyle name="Comma 2 21" xfId="59"/>
    <cellStyle name="Comma 2 3" xfId="60"/>
    <cellStyle name="Comma 2 4" xfId="61"/>
    <cellStyle name="Comma 2 5" xfId="62"/>
    <cellStyle name="Comma 2 6" xfId="63"/>
    <cellStyle name="Comma 2 7" xfId="64"/>
    <cellStyle name="Comma 2 8" xfId="65"/>
    <cellStyle name="Comma 2 9" xfId="66"/>
    <cellStyle name="Comma 3" xfId="67"/>
    <cellStyle name="Comma 4" xfId="68"/>
    <cellStyle name="Comma 4 2" xfId="69"/>
    <cellStyle name="Comma 4 2 2" xfId="70"/>
    <cellStyle name="Comma 4 3" xfId="71"/>
    <cellStyle name="Comma 4 3 2" xfId="72"/>
    <cellStyle name="Comma 4 4" xfId="73"/>
    <cellStyle name="Comma 4 4 2" xfId="74"/>
    <cellStyle name="Comma 4 5" xfId="75"/>
    <cellStyle name="Comma 4 5 2" xfId="76"/>
    <cellStyle name="Comma 4 6" xfId="77"/>
    <cellStyle name="Comma 4 6 2" xfId="78"/>
    <cellStyle name="Comma 4 7" xfId="79"/>
    <cellStyle name="Comma 4 7 2" xfId="80"/>
    <cellStyle name="Comma 4 8" xfId="81"/>
    <cellStyle name="Comma 4 8 2" xfId="82"/>
    <cellStyle name="Comma 4 9" xfId="83"/>
    <cellStyle name="Comma 4 9 2" xfId="84"/>
    <cellStyle name="Comma 5" xfId="85"/>
    <cellStyle name="Comma 6" xfId="86"/>
    <cellStyle name="Comma 7" xfId="87"/>
    <cellStyle name="Comma 8" xfId="88"/>
    <cellStyle name="Comma 9" xfId="89"/>
    <cellStyle name="Currency" xfId="90"/>
    <cellStyle name="Currency [0]" xfId="91"/>
    <cellStyle name="Explanatory Text" xfId="92"/>
    <cellStyle name="Followed Hyperlink" xfId="93"/>
    <cellStyle name="Good" xfId="94"/>
    <cellStyle name="Heading 1" xfId="95"/>
    <cellStyle name="Heading 2" xfId="96"/>
    <cellStyle name="Heading 3" xfId="97"/>
    <cellStyle name="Heading 4" xfId="98"/>
    <cellStyle name="Hyperlink" xfId="99"/>
    <cellStyle name="Input" xfId="100"/>
    <cellStyle name="Linked Cell" xfId="101"/>
    <cellStyle name="Neutral" xfId="102"/>
    <cellStyle name="Normal 10" xfId="103"/>
    <cellStyle name="Normal 11" xfId="104"/>
    <cellStyle name="Normal 12" xfId="105"/>
    <cellStyle name="Normal 13" xfId="106"/>
    <cellStyle name="Normal 14" xfId="107"/>
    <cellStyle name="Normal 15" xfId="108"/>
    <cellStyle name="Normal 16" xfId="109"/>
    <cellStyle name="Normal 17" xfId="110"/>
    <cellStyle name="Normal 18" xfId="111"/>
    <cellStyle name="Normal 19" xfId="112"/>
    <cellStyle name="Normal 2" xfId="113"/>
    <cellStyle name="Normal 2 2" xfId="114"/>
    <cellStyle name="Normal 2 3" xfId="115"/>
    <cellStyle name="Normal 20" xfId="116"/>
    <cellStyle name="Normal 3" xfId="117"/>
    <cellStyle name="Normal 4" xfId="118"/>
    <cellStyle name="Normal 4 2" xfId="119"/>
    <cellStyle name="Normal 4 2 2" xfId="120"/>
    <cellStyle name="Normal 4 3" xfId="121"/>
    <cellStyle name="Normal 4 3 2" xfId="122"/>
    <cellStyle name="Normal 4 4" xfId="123"/>
    <cellStyle name="Normal 4 4 2" xfId="124"/>
    <cellStyle name="Normal 4 5" xfId="125"/>
    <cellStyle name="Normal 4 5 2" xfId="126"/>
    <cellStyle name="Normal 4 6" xfId="127"/>
    <cellStyle name="Normal 4 6 2" xfId="128"/>
    <cellStyle name="Normal 4 7" xfId="129"/>
    <cellStyle name="Normal 4 7 2" xfId="130"/>
    <cellStyle name="Normal 4 8" xfId="131"/>
    <cellStyle name="Normal 4 8 2" xfId="132"/>
    <cellStyle name="Normal 4 9" xfId="133"/>
    <cellStyle name="Normal 4 9 2" xfId="134"/>
    <cellStyle name="Normal 5" xfId="135"/>
    <cellStyle name="Normal 6" xfId="136"/>
    <cellStyle name="Normal 7" xfId="137"/>
    <cellStyle name="Normal 8" xfId="138"/>
    <cellStyle name="Normal 9" xfId="139"/>
    <cellStyle name="Note" xfId="140"/>
    <cellStyle name="Output" xfId="141"/>
    <cellStyle name="Percent" xfId="142"/>
    <cellStyle name="Title" xfId="143"/>
    <cellStyle name="Total" xfId="144"/>
    <cellStyle name="Warning Text" xfId="14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35"/>
  <sheetViews>
    <sheetView tabSelected="1" zoomScalePageLayoutView="0" workbookViewId="0" topLeftCell="A328">
      <selection activeCell="C163" sqref="C163"/>
    </sheetView>
  </sheetViews>
  <sheetFormatPr defaultColWidth="9.140625" defaultRowHeight="12.75"/>
  <cols>
    <col min="1" max="1" width="4.8515625" style="24" customWidth="1"/>
    <col min="2" max="2" width="19.28125" style="68" customWidth="1"/>
    <col min="3" max="3" width="17.7109375" style="24" customWidth="1"/>
    <col min="4" max="4" width="20.57421875" style="24" customWidth="1"/>
    <col min="5" max="5" width="15.140625" style="24" customWidth="1"/>
    <col min="6" max="6" width="18.421875" style="26" customWidth="1"/>
    <col min="7" max="7" width="16.7109375" style="27" customWidth="1"/>
    <col min="8" max="8" width="14.57421875" style="25" customWidth="1"/>
    <col min="9" max="9" width="15.28125" style="24" customWidth="1"/>
    <col min="10" max="10" width="7.7109375" style="24" customWidth="1"/>
    <col min="11" max="11" width="16.28125" style="24" customWidth="1"/>
    <col min="12" max="16384" width="9.140625" style="24" customWidth="1"/>
  </cols>
  <sheetData>
    <row r="1" spans="1:10" ht="18.75">
      <c r="A1" s="91"/>
      <c r="B1" s="196" t="s">
        <v>309</v>
      </c>
      <c r="C1" s="196"/>
      <c r="D1" s="196"/>
      <c r="E1" s="196"/>
      <c r="F1" s="196"/>
      <c r="G1" s="196"/>
      <c r="H1" s="196"/>
      <c r="J1" s="92"/>
    </row>
    <row r="2" spans="1:11" ht="16.5" customHeight="1">
      <c r="A2" s="197" t="s">
        <v>336</v>
      </c>
      <c r="B2" s="197"/>
      <c r="C2" s="197"/>
      <c r="D2" s="197"/>
      <c r="E2" s="197"/>
      <c r="F2" s="197"/>
      <c r="G2" s="197"/>
      <c r="H2" s="197"/>
      <c r="I2" s="197"/>
      <c r="J2" s="197"/>
      <c r="K2" s="197"/>
    </row>
    <row r="3" spans="1:8" ht="12.75" customHeight="1">
      <c r="A3" s="57"/>
      <c r="B3" s="184"/>
      <c r="C3" s="184"/>
      <c r="D3" s="184"/>
      <c r="E3" s="184"/>
      <c r="F3" s="184"/>
      <c r="G3" s="184"/>
      <c r="H3" s="184"/>
    </row>
    <row r="4" spans="1:11" ht="22.5" customHeight="1">
      <c r="A4" s="193" t="s">
        <v>310</v>
      </c>
      <c r="B4" s="194"/>
      <c r="C4" s="194"/>
      <c r="D4" s="194"/>
      <c r="E4" s="194"/>
      <c r="F4" s="194"/>
      <c r="G4" s="194"/>
      <c r="H4" s="194"/>
      <c r="I4" s="194"/>
      <c r="J4" s="194"/>
      <c r="K4" s="195"/>
    </row>
    <row r="5" spans="1:11" ht="15.75">
      <c r="A5" s="185" t="s">
        <v>0</v>
      </c>
      <c r="B5" s="191" t="s">
        <v>2</v>
      </c>
      <c r="C5" s="186" t="s">
        <v>236</v>
      </c>
      <c r="D5" s="186" t="s">
        <v>237</v>
      </c>
      <c r="E5" s="186" t="s">
        <v>238</v>
      </c>
      <c r="F5" s="183" t="s">
        <v>239</v>
      </c>
      <c r="G5" s="179" t="s">
        <v>240</v>
      </c>
      <c r="H5" s="192" t="s">
        <v>241</v>
      </c>
      <c r="I5" s="179" t="s">
        <v>242</v>
      </c>
      <c r="J5" s="180" t="s">
        <v>243</v>
      </c>
      <c r="K5" s="181" t="s">
        <v>244</v>
      </c>
    </row>
    <row r="6" spans="1:11" ht="34.5" customHeight="1">
      <c r="A6" s="185"/>
      <c r="B6" s="191"/>
      <c r="C6" s="187"/>
      <c r="D6" s="187"/>
      <c r="E6" s="187"/>
      <c r="F6" s="183"/>
      <c r="G6" s="179"/>
      <c r="H6" s="192"/>
      <c r="I6" s="179"/>
      <c r="J6" s="180"/>
      <c r="K6" s="181"/>
    </row>
    <row r="7" spans="1:11" ht="47.25">
      <c r="A7" s="3">
        <v>1</v>
      </c>
      <c r="B7" s="4" t="s">
        <v>83</v>
      </c>
      <c r="C7" s="4" t="s">
        <v>256</v>
      </c>
      <c r="D7" s="4" t="s">
        <v>250</v>
      </c>
      <c r="E7" s="4" t="s">
        <v>250</v>
      </c>
      <c r="F7" s="28">
        <v>350000000</v>
      </c>
      <c r="G7" s="11">
        <v>0</v>
      </c>
      <c r="H7" s="11">
        <v>0</v>
      </c>
      <c r="I7" s="81">
        <f>G7-H7</f>
        <v>0</v>
      </c>
      <c r="J7" s="9">
        <v>0</v>
      </c>
      <c r="K7" s="8" t="s">
        <v>251</v>
      </c>
    </row>
    <row r="8" spans="1:11" ht="110.25">
      <c r="A8" s="3">
        <v>2</v>
      </c>
      <c r="B8" s="4" t="s">
        <v>4</v>
      </c>
      <c r="C8" s="4" t="s">
        <v>256</v>
      </c>
      <c r="D8" s="4" t="s">
        <v>429</v>
      </c>
      <c r="E8" s="4" t="s">
        <v>429</v>
      </c>
      <c r="F8" s="28">
        <v>30000000</v>
      </c>
      <c r="G8" s="28">
        <v>34000000</v>
      </c>
      <c r="H8" s="11">
        <v>0</v>
      </c>
      <c r="I8" s="66">
        <f aca="true" t="shared" si="0" ref="I8:I43">G8-H8</f>
        <v>34000000</v>
      </c>
      <c r="J8" s="9">
        <v>0</v>
      </c>
      <c r="K8" s="4" t="s">
        <v>429</v>
      </c>
    </row>
    <row r="9" spans="1:11" ht="110.25">
      <c r="A9" s="3">
        <v>3</v>
      </c>
      <c r="B9" s="4" t="s">
        <v>209</v>
      </c>
      <c r="C9" s="4" t="s">
        <v>428</v>
      </c>
      <c r="D9" s="4" t="s">
        <v>429</v>
      </c>
      <c r="E9" s="4" t="s">
        <v>429</v>
      </c>
      <c r="F9" s="28">
        <v>20000000</v>
      </c>
      <c r="G9" s="28">
        <v>20000000</v>
      </c>
      <c r="H9" s="11">
        <v>0</v>
      </c>
      <c r="I9" s="66">
        <f t="shared" si="0"/>
        <v>20000000</v>
      </c>
      <c r="J9" s="9">
        <v>0</v>
      </c>
      <c r="K9" s="4" t="s">
        <v>429</v>
      </c>
    </row>
    <row r="10" spans="1:11" ht="63">
      <c r="A10" s="3">
        <v>4</v>
      </c>
      <c r="B10" s="4" t="s">
        <v>210</v>
      </c>
      <c r="C10" s="4" t="s">
        <v>257</v>
      </c>
      <c r="D10" s="4" t="s">
        <v>250</v>
      </c>
      <c r="E10" s="4" t="s">
        <v>250</v>
      </c>
      <c r="F10" s="28">
        <v>150000000</v>
      </c>
      <c r="G10" s="11">
        <v>0</v>
      </c>
      <c r="H10" s="11">
        <v>0</v>
      </c>
      <c r="I10" s="81">
        <f t="shared" si="0"/>
        <v>0</v>
      </c>
      <c r="J10" s="9">
        <v>0</v>
      </c>
      <c r="K10" s="8" t="s">
        <v>251</v>
      </c>
    </row>
    <row r="11" spans="1:11" ht="267.75">
      <c r="A11" s="3">
        <v>5</v>
      </c>
      <c r="B11" s="4" t="s">
        <v>86</v>
      </c>
      <c r="C11" s="4" t="s">
        <v>258</v>
      </c>
      <c r="D11" s="4" t="s">
        <v>406</v>
      </c>
      <c r="E11" s="4" t="s">
        <v>406</v>
      </c>
      <c r="F11" s="28">
        <v>30000000</v>
      </c>
      <c r="G11" s="28">
        <f>5017650+35323399.16-5000000-5000000</f>
        <v>30341049.159999996</v>
      </c>
      <c r="H11" s="28">
        <v>5017650</v>
      </c>
      <c r="I11" s="73">
        <f t="shared" si="0"/>
        <v>25323399.159999996</v>
      </c>
      <c r="J11" s="9">
        <v>10</v>
      </c>
      <c r="K11" s="8" t="s">
        <v>433</v>
      </c>
    </row>
    <row r="12" spans="1:11" ht="110.25">
      <c r="A12" s="3">
        <v>6</v>
      </c>
      <c r="B12" s="4" t="s">
        <v>85</v>
      </c>
      <c r="C12" s="4" t="s">
        <v>259</v>
      </c>
      <c r="D12" s="4" t="s">
        <v>430</v>
      </c>
      <c r="E12" s="4" t="s">
        <v>430</v>
      </c>
      <c r="F12" s="28">
        <v>77558000</v>
      </c>
      <c r="G12" s="28">
        <f>F12</f>
        <v>77558000</v>
      </c>
      <c r="H12" s="11">
        <v>0</v>
      </c>
      <c r="I12" s="66">
        <f t="shared" si="0"/>
        <v>77558000</v>
      </c>
      <c r="J12" s="9">
        <v>0</v>
      </c>
      <c r="K12" s="4" t="s">
        <v>430</v>
      </c>
    </row>
    <row r="13" spans="1:11" ht="51.75" customHeight="1">
      <c r="A13" s="3">
        <v>7</v>
      </c>
      <c r="B13" s="4" t="s">
        <v>13</v>
      </c>
      <c r="C13" s="4" t="s">
        <v>260</v>
      </c>
      <c r="D13" s="4" t="s">
        <v>250</v>
      </c>
      <c r="E13" s="4" t="s">
        <v>250</v>
      </c>
      <c r="F13" s="28">
        <v>6000000</v>
      </c>
      <c r="G13" s="11">
        <v>0</v>
      </c>
      <c r="H13" s="11">
        <v>0</v>
      </c>
      <c r="I13" s="81">
        <f t="shared" si="0"/>
        <v>0</v>
      </c>
      <c r="J13" s="9">
        <v>0</v>
      </c>
      <c r="K13" s="8" t="s">
        <v>251</v>
      </c>
    </row>
    <row r="14" spans="1:11" ht="63">
      <c r="A14" s="3">
        <v>8</v>
      </c>
      <c r="B14" s="4" t="s">
        <v>75</v>
      </c>
      <c r="C14" s="4" t="s">
        <v>260</v>
      </c>
      <c r="D14" s="4" t="s">
        <v>250</v>
      </c>
      <c r="E14" s="4" t="s">
        <v>250</v>
      </c>
      <c r="F14" s="28">
        <v>4000000</v>
      </c>
      <c r="G14" s="11">
        <v>0</v>
      </c>
      <c r="H14" s="11">
        <v>0</v>
      </c>
      <c r="I14" s="81">
        <f t="shared" si="0"/>
        <v>0</v>
      </c>
      <c r="J14" s="9">
        <v>0</v>
      </c>
      <c r="K14" s="8" t="s">
        <v>251</v>
      </c>
    </row>
    <row r="15" spans="1:11" ht="94.5">
      <c r="A15" s="3">
        <v>9</v>
      </c>
      <c r="B15" s="8" t="s">
        <v>149</v>
      </c>
      <c r="C15" s="8" t="s">
        <v>261</v>
      </c>
      <c r="D15" s="4" t="s">
        <v>431</v>
      </c>
      <c r="E15" s="4" t="s">
        <v>405</v>
      </c>
      <c r="F15" s="137">
        <v>15000000</v>
      </c>
      <c r="G15" s="106">
        <v>15000000</v>
      </c>
      <c r="H15" s="127">
        <v>10000000</v>
      </c>
      <c r="I15" s="73">
        <f t="shared" si="0"/>
        <v>5000000</v>
      </c>
      <c r="J15" s="9">
        <v>36</v>
      </c>
      <c r="K15" s="4" t="s">
        <v>431</v>
      </c>
    </row>
    <row r="16" spans="1:11" ht="47.25">
      <c r="A16" s="3">
        <v>10</v>
      </c>
      <c r="B16" s="4" t="s">
        <v>147</v>
      </c>
      <c r="C16" s="4" t="s">
        <v>262</v>
      </c>
      <c r="D16" s="4" t="s">
        <v>250</v>
      </c>
      <c r="E16" s="4" t="s">
        <v>250</v>
      </c>
      <c r="F16" s="28">
        <v>10000000</v>
      </c>
      <c r="G16" s="63">
        <v>0</v>
      </c>
      <c r="H16" s="63">
        <v>0</v>
      </c>
      <c r="I16" s="81">
        <f t="shared" si="0"/>
        <v>0</v>
      </c>
      <c r="J16" s="9">
        <v>0</v>
      </c>
      <c r="K16" s="8" t="s">
        <v>251</v>
      </c>
    </row>
    <row r="17" spans="1:11" ht="50.25" customHeight="1">
      <c r="A17" s="3">
        <v>11</v>
      </c>
      <c r="B17" s="4" t="s">
        <v>87</v>
      </c>
      <c r="C17" s="4" t="s">
        <v>260</v>
      </c>
      <c r="D17" s="4" t="s">
        <v>250</v>
      </c>
      <c r="E17" s="4" t="s">
        <v>250</v>
      </c>
      <c r="F17" s="28">
        <v>30000000</v>
      </c>
      <c r="G17" s="11">
        <v>0</v>
      </c>
      <c r="H17" s="11">
        <v>0</v>
      </c>
      <c r="I17" s="81">
        <f t="shared" si="0"/>
        <v>0</v>
      </c>
      <c r="J17" s="9">
        <v>0</v>
      </c>
      <c r="K17" s="8" t="s">
        <v>251</v>
      </c>
    </row>
    <row r="18" spans="1:11" ht="54" customHeight="1">
      <c r="A18" s="3">
        <v>12</v>
      </c>
      <c r="B18" s="4" t="s">
        <v>211</v>
      </c>
      <c r="C18" s="4" t="s">
        <v>267</v>
      </c>
      <c r="D18" s="4" t="s">
        <v>250</v>
      </c>
      <c r="E18" s="4" t="s">
        <v>250</v>
      </c>
      <c r="F18" s="28">
        <v>16960000</v>
      </c>
      <c r="G18" s="11">
        <v>0</v>
      </c>
      <c r="H18" s="11">
        <v>0</v>
      </c>
      <c r="I18" s="81">
        <f t="shared" si="0"/>
        <v>0</v>
      </c>
      <c r="J18" s="9">
        <v>0</v>
      </c>
      <c r="K18" s="8" t="s">
        <v>251</v>
      </c>
    </row>
    <row r="19" spans="1:11" ht="63">
      <c r="A19" s="3">
        <v>13</v>
      </c>
      <c r="B19" s="4" t="s">
        <v>212</v>
      </c>
      <c r="C19" s="4" t="s">
        <v>266</v>
      </c>
      <c r="D19" s="4" t="s">
        <v>250</v>
      </c>
      <c r="E19" s="4" t="s">
        <v>250</v>
      </c>
      <c r="F19" s="28">
        <v>40587200</v>
      </c>
      <c r="G19" s="11">
        <v>0</v>
      </c>
      <c r="H19" s="11">
        <v>0</v>
      </c>
      <c r="I19" s="81">
        <f t="shared" si="0"/>
        <v>0</v>
      </c>
      <c r="J19" s="9">
        <v>0</v>
      </c>
      <c r="K19" s="8" t="s">
        <v>251</v>
      </c>
    </row>
    <row r="20" spans="1:11" ht="63">
      <c r="A20" s="3">
        <v>14</v>
      </c>
      <c r="B20" s="4" t="s">
        <v>24</v>
      </c>
      <c r="C20" s="4" t="s">
        <v>263</v>
      </c>
      <c r="D20" s="4" t="s">
        <v>250</v>
      </c>
      <c r="E20" s="4" t="s">
        <v>250</v>
      </c>
      <c r="F20" s="28">
        <v>8000000</v>
      </c>
      <c r="G20" s="11">
        <v>0</v>
      </c>
      <c r="H20" s="11">
        <v>0</v>
      </c>
      <c r="I20" s="81">
        <f t="shared" si="0"/>
        <v>0</v>
      </c>
      <c r="J20" s="9">
        <v>0</v>
      </c>
      <c r="K20" s="8" t="s">
        <v>251</v>
      </c>
    </row>
    <row r="21" spans="1:11" ht="47.25">
      <c r="A21" s="3">
        <v>15</v>
      </c>
      <c r="B21" s="4" t="s">
        <v>84</v>
      </c>
      <c r="C21" s="4" t="s">
        <v>264</v>
      </c>
      <c r="D21" s="4" t="s">
        <v>250</v>
      </c>
      <c r="E21" s="4" t="s">
        <v>250</v>
      </c>
      <c r="F21" s="28">
        <v>18272800</v>
      </c>
      <c r="G21" s="11">
        <v>0</v>
      </c>
      <c r="H21" s="11">
        <v>0</v>
      </c>
      <c r="I21" s="81">
        <f t="shared" si="0"/>
        <v>0</v>
      </c>
      <c r="J21" s="9">
        <v>0</v>
      </c>
      <c r="K21" s="8" t="s">
        <v>251</v>
      </c>
    </row>
    <row r="22" spans="1:11" ht="78.75">
      <c r="A22" s="3">
        <v>16</v>
      </c>
      <c r="B22" s="8" t="s">
        <v>25</v>
      </c>
      <c r="C22" s="8" t="s">
        <v>265</v>
      </c>
      <c r="D22" s="4" t="s">
        <v>404</v>
      </c>
      <c r="E22" s="4" t="s">
        <v>404</v>
      </c>
      <c r="F22" s="28">
        <v>234036600</v>
      </c>
      <c r="G22" s="28">
        <v>85010651.64</v>
      </c>
      <c r="H22" s="11">
        <v>0</v>
      </c>
      <c r="I22" s="66">
        <f t="shared" si="0"/>
        <v>85010651.64</v>
      </c>
      <c r="J22" s="9">
        <v>0</v>
      </c>
      <c r="K22" s="8"/>
    </row>
    <row r="23" spans="1:11" s="58" customFormat="1" ht="94.5">
      <c r="A23" s="3">
        <v>17</v>
      </c>
      <c r="B23" s="8" t="s">
        <v>213</v>
      </c>
      <c r="C23" s="8" t="s">
        <v>268</v>
      </c>
      <c r="D23" s="4"/>
      <c r="E23" s="4"/>
      <c r="F23" s="28">
        <v>20000000</v>
      </c>
      <c r="G23" s="28">
        <v>5000000</v>
      </c>
      <c r="H23" s="11">
        <v>0</v>
      </c>
      <c r="I23" s="66">
        <f t="shared" si="0"/>
        <v>5000000</v>
      </c>
      <c r="J23" s="9">
        <v>0</v>
      </c>
      <c r="K23" s="8" t="s">
        <v>432</v>
      </c>
    </row>
    <row r="24" spans="1:11" s="58" customFormat="1" ht="63" customHeight="1">
      <c r="A24" s="3">
        <v>18</v>
      </c>
      <c r="B24" s="8" t="s">
        <v>214</v>
      </c>
      <c r="C24" s="8" t="s">
        <v>269</v>
      </c>
      <c r="D24" s="4" t="s">
        <v>250</v>
      </c>
      <c r="E24" s="4" t="s">
        <v>250</v>
      </c>
      <c r="F24" s="28">
        <v>10000000</v>
      </c>
      <c r="G24" s="11">
        <v>0</v>
      </c>
      <c r="H24" s="11">
        <v>0</v>
      </c>
      <c r="I24" s="81">
        <f t="shared" si="0"/>
        <v>0</v>
      </c>
      <c r="J24" s="9">
        <v>0</v>
      </c>
      <c r="K24" s="8" t="s">
        <v>251</v>
      </c>
    </row>
    <row r="25" spans="1:11" s="58" customFormat="1" ht="173.25">
      <c r="A25" s="3">
        <v>19</v>
      </c>
      <c r="B25" s="8" t="s">
        <v>26</v>
      </c>
      <c r="C25" s="8" t="s">
        <v>270</v>
      </c>
      <c r="D25" s="4" t="s">
        <v>250</v>
      </c>
      <c r="E25" s="4" t="s">
        <v>250</v>
      </c>
      <c r="F25" s="28">
        <v>3500000</v>
      </c>
      <c r="G25" s="80">
        <v>0</v>
      </c>
      <c r="H25" s="80">
        <v>0</v>
      </c>
      <c r="I25" s="81">
        <f t="shared" si="0"/>
        <v>0</v>
      </c>
      <c r="J25" s="9">
        <v>0</v>
      </c>
      <c r="K25" s="8" t="s">
        <v>251</v>
      </c>
    </row>
    <row r="26" spans="1:11" s="58" customFormat="1" ht="162.75" customHeight="1">
      <c r="A26" s="3">
        <v>20</v>
      </c>
      <c r="B26" s="8" t="s">
        <v>197</v>
      </c>
      <c r="C26" s="8" t="s">
        <v>271</v>
      </c>
      <c r="D26" s="4" t="s">
        <v>250</v>
      </c>
      <c r="E26" s="4" t="s">
        <v>250</v>
      </c>
      <c r="F26" s="28">
        <v>2220000</v>
      </c>
      <c r="G26" s="80">
        <v>0</v>
      </c>
      <c r="H26" s="80">
        <v>0</v>
      </c>
      <c r="I26" s="81">
        <f t="shared" si="0"/>
        <v>0</v>
      </c>
      <c r="J26" s="9">
        <v>0</v>
      </c>
      <c r="K26" s="8" t="s">
        <v>251</v>
      </c>
    </row>
    <row r="27" spans="1:11" s="58" customFormat="1" ht="78.75">
      <c r="A27" s="3">
        <v>21</v>
      </c>
      <c r="B27" s="8" t="s">
        <v>28</v>
      </c>
      <c r="C27" s="8" t="s">
        <v>272</v>
      </c>
      <c r="D27" s="4" t="s">
        <v>250</v>
      </c>
      <c r="E27" s="4" t="s">
        <v>250</v>
      </c>
      <c r="F27" s="28">
        <v>3760000</v>
      </c>
      <c r="G27" s="17">
        <v>0</v>
      </c>
      <c r="H27" s="17">
        <v>0</v>
      </c>
      <c r="I27" s="81">
        <f t="shared" si="0"/>
        <v>0</v>
      </c>
      <c r="J27" s="9">
        <v>0</v>
      </c>
      <c r="K27" s="8" t="s">
        <v>251</v>
      </c>
    </row>
    <row r="28" spans="1:11" s="58" customFormat="1" ht="110.25">
      <c r="A28" s="3">
        <v>22</v>
      </c>
      <c r="B28" s="8" t="s">
        <v>29</v>
      </c>
      <c r="C28" s="8" t="s">
        <v>273</v>
      </c>
      <c r="D28" s="4" t="s">
        <v>250</v>
      </c>
      <c r="E28" s="4" t="s">
        <v>250</v>
      </c>
      <c r="F28" s="28">
        <v>36700000</v>
      </c>
      <c r="G28" s="17">
        <v>0</v>
      </c>
      <c r="H28" s="17">
        <v>0</v>
      </c>
      <c r="I28" s="81">
        <f t="shared" si="0"/>
        <v>0</v>
      </c>
      <c r="J28" s="9">
        <v>0</v>
      </c>
      <c r="K28" s="8" t="s">
        <v>251</v>
      </c>
    </row>
    <row r="29" spans="1:11" s="58" customFormat="1" ht="67.5" customHeight="1">
      <c r="A29" s="3">
        <v>23</v>
      </c>
      <c r="B29" s="8" t="s">
        <v>148</v>
      </c>
      <c r="C29" s="8" t="s">
        <v>274</v>
      </c>
      <c r="D29" s="4" t="s">
        <v>250</v>
      </c>
      <c r="E29" s="4" t="s">
        <v>250</v>
      </c>
      <c r="F29" s="28">
        <v>8830000</v>
      </c>
      <c r="G29" s="17">
        <v>0</v>
      </c>
      <c r="H29" s="17">
        <v>0</v>
      </c>
      <c r="I29" s="81">
        <f t="shared" si="0"/>
        <v>0</v>
      </c>
      <c r="J29" s="9">
        <v>0</v>
      </c>
      <c r="K29" s="8" t="s">
        <v>251</v>
      </c>
    </row>
    <row r="30" spans="1:11" s="58" customFormat="1" ht="80.25" customHeight="1">
      <c r="A30" s="3">
        <v>24</v>
      </c>
      <c r="B30" s="8" t="s">
        <v>30</v>
      </c>
      <c r="C30" s="8" t="s">
        <v>275</v>
      </c>
      <c r="D30" s="4" t="s">
        <v>250</v>
      </c>
      <c r="E30" s="4" t="s">
        <v>250</v>
      </c>
      <c r="F30" s="28">
        <v>14118000</v>
      </c>
      <c r="G30" s="17">
        <v>0</v>
      </c>
      <c r="H30" s="17">
        <v>0</v>
      </c>
      <c r="I30" s="81">
        <f t="shared" si="0"/>
        <v>0</v>
      </c>
      <c r="J30" s="9">
        <v>0</v>
      </c>
      <c r="K30" s="8" t="s">
        <v>251</v>
      </c>
    </row>
    <row r="31" spans="1:11" s="58" customFormat="1" ht="78.75">
      <c r="A31" s="3">
        <v>25</v>
      </c>
      <c r="B31" s="8" t="s">
        <v>215</v>
      </c>
      <c r="C31" s="8" t="s">
        <v>256</v>
      </c>
      <c r="D31" s="4" t="s">
        <v>250</v>
      </c>
      <c r="E31" s="4" t="s">
        <v>250</v>
      </c>
      <c r="F31" s="28">
        <v>35000000</v>
      </c>
      <c r="G31" s="17">
        <v>0</v>
      </c>
      <c r="H31" s="17">
        <v>0</v>
      </c>
      <c r="I31" s="81">
        <f t="shared" si="0"/>
        <v>0</v>
      </c>
      <c r="J31" s="9">
        <v>0</v>
      </c>
      <c r="K31" s="8" t="s">
        <v>251</v>
      </c>
    </row>
    <row r="32" spans="1:11" s="58" customFormat="1" ht="78.75">
      <c r="A32" s="3">
        <v>26</v>
      </c>
      <c r="B32" s="8" t="s">
        <v>31</v>
      </c>
      <c r="C32" s="8" t="s">
        <v>256</v>
      </c>
      <c r="D32" s="4" t="s">
        <v>250</v>
      </c>
      <c r="E32" s="4" t="s">
        <v>250</v>
      </c>
      <c r="F32" s="28">
        <v>10375000</v>
      </c>
      <c r="G32" s="17">
        <v>0</v>
      </c>
      <c r="H32" s="17">
        <v>0</v>
      </c>
      <c r="I32" s="81">
        <f t="shared" si="0"/>
        <v>0</v>
      </c>
      <c r="J32" s="9">
        <v>0</v>
      </c>
      <c r="K32" s="8" t="s">
        <v>251</v>
      </c>
    </row>
    <row r="33" spans="1:11" s="58" customFormat="1" ht="63">
      <c r="A33" s="3">
        <v>27</v>
      </c>
      <c r="B33" s="41" t="s">
        <v>216</v>
      </c>
      <c r="C33" s="8" t="s">
        <v>256</v>
      </c>
      <c r="D33" s="4" t="s">
        <v>250</v>
      </c>
      <c r="E33" s="4" t="s">
        <v>250</v>
      </c>
      <c r="F33" s="28">
        <v>30000000</v>
      </c>
      <c r="G33" s="17">
        <v>0</v>
      </c>
      <c r="H33" s="17">
        <v>0</v>
      </c>
      <c r="I33" s="81">
        <f t="shared" si="0"/>
        <v>0</v>
      </c>
      <c r="J33" s="9">
        <v>0</v>
      </c>
      <c r="K33" s="8" t="s">
        <v>251</v>
      </c>
    </row>
    <row r="34" spans="1:11" s="58" customFormat="1" ht="63">
      <c r="A34" s="3">
        <v>28</v>
      </c>
      <c r="B34" s="41" t="s">
        <v>217</v>
      </c>
      <c r="C34" s="8" t="s">
        <v>256</v>
      </c>
      <c r="D34" s="4" t="s">
        <v>250</v>
      </c>
      <c r="E34" s="4" t="s">
        <v>250</v>
      </c>
      <c r="F34" s="28">
        <v>30000000</v>
      </c>
      <c r="G34" s="17">
        <v>0</v>
      </c>
      <c r="H34" s="17">
        <v>0</v>
      </c>
      <c r="I34" s="81">
        <f t="shared" si="0"/>
        <v>0</v>
      </c>
      <c r="J34" s="9">
        <v>0</v>
      </c>
      <c r="K34" s="8" t="s">
        <v>251</v>
      </c>
    </row>
    <row r="35" spans="1:11" s="58" customFormat="1" ht="87.75" customHeight="1">
      <c r="A35" s="3">
        <v>29</v>
      </c>
      <c r="B35" s="18" t="s">
        <v>218</v>
      </c>
      <c r="C35" s="18" t="s">
        <v>276</v>
      </c>
      <c r="D35" s="4" t="s">
        <v>250</v>
      </c>
      <c r="E35" s="4" t="s">
        <v>250</v>
      </c>
      <c r="F35" s="28">
        <v>70000000</v>
      </c>
      <c r="G35" s="17">
        <v>0</v>
      </c>
      <c r="H35" s="17">
        <v>0</v>
      </c>
      <c r="I35" s="81">
        <f t="shared" si="0"/>
        <v>0</v>
      </c>
      <c r="J35" s="9">
        <v>0</v>
      </c>
      <c r="K35" s="8" t="s">
        <v>251</v>
      </c>
    </row>
    <row r="36" spans="1:11" s="58" customFormat="1" ht="35.25" customHeight="1">
      <c r="A36" s="3">
        <v>30</v>
      </c>
      <c r="B36" s="18" t="s">
        <v>219</v>
      </c>
      <c r="C36" s="18" t="s">
        <v>262</v>
      </c>
      <c r="D36" s="4" t="s">
        <v>250</v>
      </c>
      <c r="E36" s="4" t="s">
        <v>250</v>
      </c>
      <c r="F36" s="28">
        <v>30000000</v>
      </c>
      <c r="G36" s="17">
        <v>0</v>
      </c>
      <c r="H36" s="17">
        <v>0</v>
      </c>
      <c r="I36" s="81">
        <f t="shared" si="0"/>
        <v>0</v>
      </c>
      <c r="J36" s="9">
        <v>0</v>
      </c>
      <c r="K36" s="8" t="s">
        <v>251</v>
      </c>
    </row>
    <row r="37" spans="1:11" s="58" customFormat="1" ht="47.25">
      <c r="A37" s="3">
        <v>31</v>
      </c>
      <c r="B37" s="18" t="s">
        <v>220</v>
      </c>
      <c r="C37" s="41" t="s">
        <v>277</v>
      </c>
      <c r="D37" s="4" t="s">
        <v>250</v>
      </c>
      <c r="E37" s="4" t="s">
        <v>250</v>
      </c>
      <c r="F37" s="28">
        <v>13986000</v>
      </c>
      <c r="G37" s="17"/>
      <c r="H37" s="17"/>
      <c r="I37" s="81">
        <f t="shared" si="0"/>
        <v>0</v>
      </c>
      <c r="J37" s="9">
        <v>0</v>
      </c>
      <c r="K37" s="8" t="s">
        <v>251</v>
      </c>
    </row>
    <row r="38" spans="1:11" s="58" customFormat="1" ht="47.25">
      <c r="A38" s="3">
        <v>32</v>
      </c>
      <c r="B38" s="18" t="s">
        <v>73</v>
      </c>
      <c r="C38" s="41" t="s">
        <v>277</v>
      </c>
      <c r="D38" s="4" t="s">
        <v>250</v>
      </c>
      <c r="E38" s="4" t="s">
        <v>250</v>
      </c>
      <c r="F38" s="28">
        <v>13986000</v>
      </c>
      <c r="G38" s="17">
        <v>0</v>
      </c>
      <c r="H38" s="17">
        <v>0</v>
      </c>
      <c r="I38" s="81">
        <f t="shared" si="0"/>
        <v>0</v>
      </c>
      <c r="J38" s="9">
        <v>0</v>
      </c>
      <c r="K38" s="8" t="s">
        <v>251</v>
      </c>
    </row>
    <row r="39" spans="1:11" s="58" customFormat="1" ht="31.5">
      <c r="A39" s="3">
        <v>33</v>
      </c>
      <c r="B39" s="18" t="s">
        <v>88</v>
      </c>
      <c r="C39" s="18" t="s">
        <v>278</v>
      </c>
      <c r="D39" s="4" t="s">
        <v>250</v>
      </c>
      <c r="E39" s="4" t="s">
        <v>250</v>
      </c>
      <c r="F39" s="28">
        <v>7000000</v>
      </c>
      <c r="G39" s="17">
        <v>0</v>
      </c>
      <c r="H39" s="17">
        <v>0</v>
      </c>
      <c r="I39" s="81">
        <f t="shared" si="0"/>
        <v>0</v>
      </c>
      <c r="J39" s="9">
        <v>0</v>
      </c>
      <c r="K39" s="8" t="s">
        <v>251</v>
      </c>
    </row>
    <row r="40" spans="1:11" s="58" customFormat="1" ht="78.75">
      <c r="A40" s="3">
        <v>34</v>
      </c>
      <c r="B40" s="41" t="s">
        <v>32</v>
      </c>
      <c r="C40" s="41" t="s">
        <v>256</v>
      </c>
      <c r="D40" s="4" t="s">
        <v>250</v>
      </c>
      <c r="E40" s="4" t="s">
        <v>250</v>
      </c>
      <c r="F40" s="28">
        <v>7330000</v>
      </c>
      <c r="G40" s="17">
        <v>0</v>
      </c>
      <c r="H40" s="17">
        <v>0</v>
      </c>
      <c r="I40" s="81">
        <f t="shared" si="0"/>
        <v>0</v>
      </c>
      <c r="J40" s="9">
        <v>0</v>
      </c>
      <c r="K40" s="8" t="s">
        <v>251</v>
      </c>
    </row>
    <row r="41" spans="1:11" s="58" customFormat="1" ht="78.75">
      <c r="A41" s="3">
        <v>35</v>
      </c>
      <c r="B41" s="18" t="s">
        <v>74</v>
      </c>
      <c r="C41" s="41" t="s">
        <v>256</v>
      </c>
      <c r="D41" s="4" t="s">
        <v>250</v>
      </c>
      <c r="E41" s="4" t="s">
        <v>250</v>
      </c>
      <c r="F41" s="28">
        <v>10000000</v>
      </c>
      <c r="G41" s="17">
        <v>0</v>
      </c>
      <c r="H41" s="17">
        <v>0</v>
      </c>
      <c r="I41" s="81">
        <f t="shared" si="0"/>
        <v>0</v>
      </c>
      <c r="J41" s="9">
        <v>0</v>
      </c>
      <c r="K41" s="8" t="s">
        <v>251</v>
      </c>
    </row>
    <row r="42" spans="1:11" s="58" customFormat="1" ht="63">
      <c r="A42" s="3">
        <v>36</v>
      </c>
      <c r="B42" s="18" t="s">
        <v>221</v>
      </c>
      <c r="C42" s="18" t="s">
        <v>279</v>
      </c>
      <c r="D42" s="4" t="s">
        <v>250</v>
      </c>
      <c r="E42" s="4" t="s">
        <v>250</v>
      </c>
      <c r="F42" s="28">
        <v>3500000</v>
      </c>
      <c r="G42" s="17">
        <v>0</v>
      </c>
      <c r="H42" s="17">
        <v>0</v>
      </c>
      <c r="I42" s="81">
        <f t="shared" si="0"/>
        <v>0</v>
      </c>
      <c r="J42" s="9">
        <v>0</v>
      </c>
      <c r="K42" s="8" t="s">
        <v>251</v>
      </c>
    </row>
    <row r="43" spans="1:11" s="58" customFormat="1" ht="63">
      <c r="A43" s="3">
        <v>37</v>
      </c>
      <c r="B43" s="18" t="s">
        <v>222</v>
      </c>
      <c r="C43" s="18" t="s">
        <v>279</v>
      </c>
      <c r="D43" s="4" t="s">
        <v>250</v>
      </c>
      <c r="E43" s="4" t="s">
        <v>250</v>
      </c>
      <c r="F43" s="28">
        <v>3500000</v>
      </c>
      <c r="G43" s="17">
        <v>0</v>
      </c>
      <c r="H43" s="17">
        <v>0</v>
      </c>
      <c r="I43" s="81">
        <f t="shared" si="0"/>
        <v>0</v>
      </c>
      <c r="J43" s="9">
        <v>0</v>
      </c>
      <c r="K43" s="8" t="s">
        <v>251</v>
      </c>
    </row>
    <row r="44" spans="1:11" s="58" customFormat="1" ht="17.25" customHeight="1">
      <c r="A44" s="188" t="s">
        <v>245</v>
      </c>
      <c r="B44" s="189"/>
      <c r="C44" s="189"/>
      <c r="D44" s="189"/>
      <c r="E44" s="190"/>
      <c r="F44" s="29">
        <f>SUM(F7:F43)</f>
        <v>1404219600</v>
      </c>
      <c r="G44" s="46">
        <f>SUM(G7:G43)</f>
        <v>266909700.8</v>
      </c>
      <c r="H44" s="46">
        <f>SUM(H7:H43)</f>
        <v>15017650</v>
      </c>
      <c r="I44" s="135">
        <f>SUM(I8:I43)</f>
        <v>251892050.8</v>
      </c>
      <c r="J44" s="9"/>
      <c r="K44" s="9"/>
    </row>
    <row r="45" spans="1:9" s="58" customFormat="1" ht="21" customHeight="1">
      <c r="A45" s="60"/>
      <c r="B45" s="61"/>
      <c r="C45" s="61"/>
      <c r="D45" s="61"/>
      <c r="E45" s="61"/>
      <c r="F45" s="59"/>
      <c r="G45" s="33"/>
      <c r="H45" s="52"/>
      <c r="I45" s="59"/>
    </row>
    <row r="46" spans="1:9" s="58" customFormat="1" ht="21" customHeight="1">
      <c r="A46" s="60"/>
      <c r="B46" s="61"/>
      <c r="C46" s="61"/>
      <c r="D46" s="61"/>
      <c r="E46" s="61"/>
      <c r="F46" s="59"/>
      <c r="G46" s="33"/>
      <c r="H46" s="52"/>
      <c r="I46" s="59"/>
    </row>
    <row r="47" spans="1:9" s="58" customFormat="1" ht="26.25" customHeight="1">
      <c r="A47" s="182" t="s">
        <v>95</v>
      </c>
      <c r="B47" s="182"/>
      <c r="C47" s="182"/>
      <c r="D47" s="182"/>
      <c r="E47" s="182"/>
      <c r="F47" s="182"/>
      <c r="G47" s="182"/>
      <c r="H47" s="182"/>
      <c r="I47" s="53"/>
    </row>
    <row r="48" spans="1:11" s="58" customFormat="1" ht="15.75">
      <c r="A48" s="162" t="s">
        <v>0</v>
      </c>
      <c r="B48" s="163" t="s">
        <v>2</v>
      </c>
      <c r="C48" s="165" t="s">
        <v>236</v>
      </c>
      <c r="D48" s="165" t="s">
        <v>237</v>
      </c>
      <c r="E48" s="165" t="s">
        <v>238</v>
      </c>
      <c r="F48" s="167" t="s">
        <v>239</v>
      </c>
      <c r="G48" s="159" t="s">
        <v>240</v>
      </c>
      <c r="H48" s="168" t="s">
        <v>241</v>
      </c>
      <c r="I48" s="159" t="s">
        <v>242</v>
      </c>
      <c r="J48" s="154" t="s">
        <v>243</v>
      </c>
      <c r="K48" s="164" t="s">
        <v>244</v>
      </c>
    </row>
    <row r="49" spans="1:11" s="58" customFormat="1" ht="15.75">
      <c r="A49" s="162"/>
      <c r="B49" s="163"/>
      <c r="C49" s="166"/>
      <c r="D49" s="166"/>
      <c r="E49" s="166"/>
      <c r="F49" s="167"/>
      <c r="G49" s="159"/>
      <c r="H49" s="168"/>
      <c r="I49" s="159"/>
      <c r="J49" s="154"/>
      <c r="K49" s="164"/>
    </row>
    <row r="50" spans="1:11" s="58" customFormat="1" ht="47.25">
      <c r="A50" s="116"/>
      <c r="B50" s="117" t="s">
        <v>426</v>
      </c>
      <c r="C50" s="119" t="s">
        <v>427</v>
      </c>
      <c r="D50" s="119"/>
      <c r="E50" s="119"/>
      <c r="F50" s="138"/>
      <c r="G50" s="115">
        <v>55309900</v>
      </c>
      <c r="H50" s="134"/>
      <c r="I50" s="115">
        <f>G50</f>
        <v>55309900</v>
      </c>
      <c r="J50" s="114"/>
      <c r="K50" s="118"/>
    </row>
    <row r="51" spans="1:11" s="58" customFormat="1" ht="63">
      <c r="A51" s="3">
        <v>1</v>
      </c>
      <c r="B51" s="4" t="s">
        <v>108</v>
      </c>
      <c r="C51" s="4" t="s">
        <v>247</v>
      </c>
      <c r="D51" s="4" t="s">
        <v>250</v>
      </c>
      <c r="E51" s="4" t="s">
        <v>250</v>
      </c>
      <c r="F51" s="28">
        <v>11600000</v>
      </c>
      <c r="G51" s="17">
        <v>0</v>
      </c>
      <c r="H51" s="79">
        <v>0</v>
      </c>
      <c r="I51" s="78">
        <f>G51-H51</f>
        <v>0</v>
      </c>
      <c r="J51" s="9">
        <v>0</v>
      </c>
      <c r="K51" s="8" t="s">
        <v>251</v>
      </c>
    </row>
    <row r="52" spans="1:11" s="58" customFormat="1" ht="63">
      <c r="A52" s="3">
        <v>2</v>
      </c>
      <c r="B52" s="21" t="s">
        <v>106</v>
      </c>
      <c r="C52" s="4" t="s">
        <v>247</v>
      </c>
      <c r="D52" s="4" t="s">
        <v>250</v>
      </c>
      <c r="E52" s="4" t="s">
        <v>250</v>
      </c>
      <c r="F52" s="28">
        <v>11600000</v>
      </c>
      <c r="G52" s="17">
        <v>0</v>
      </c>
      <c r="H52" s="79">
        <v>0</v>
      </c>
      <c r="I52" s="78">
        <f aca="true" t="shared" si="1" ref="I52:I112">G52-H52</f>
        <v>0</v>
      </c>
      <c r="J52" s="9">
        <v>0</v>
      </c>
      <c r="K52" s="8" t="s">
        <v>251</v>
      </c>
    </row>
    <row r="53" spans="1:11" s="58" customFormat="1" ht="63">
      <c r="A53" s="3">
        <v>3</v>
      </c>
      <c r="B53" s="4" t="s">
        <v>145</v>
      </c>
      <c r="C53" s="4" t="s">
        <v>247</v>
      </c>
      <c r="D53" s="4" t="s">
        <v>250</v>
      </c>
      <c r="E53" s="4" t="s">
        <v>250</v>
      </c>
      <c r="F53" s="139">
        <v>6000000</v>
      </c>
      <c r="G53" s="31">
        <v>0</v>
      </c>
      <c r="H53" s="79">
        <v>0</v>
      </c>
      <c r="I53" s="78">
        <f t="shared" si="1"/>
        <v>0</v>
      </c>
      <c r="J53" s="9">
        <v>0</v>
      </c>
      <c r="K53" s="8" t="s">
        <v>251</v>
      </c>
    </row>
    <row r="54" spans="1:11" s="58" customFormat="1" ht="63">
      <c r="A54" s="3">
        <v>4</v>
      </c>
      <c r="B54" s="4" t="s">
        <v>103</v>
      </c>
      <c r="C54" s="4" t="s">
        <v>247</v>
      </c>
      <c r="D54" s="4" t="s">
        <v>250</v>
      </c>
      <c r="E54" s="4" t="s">
        <v>250</v>
      </c>
      <c r="F54" s="28">
        <v>11600000</v>
      </c>
      <c r="G54" s="17">
        <v>0</v>
      </c>
      <c r="H54" s="79">
        <v>0</v>
      </c>
      <c r="I54" s="78">
        <f t="shared" si="1"/>
        <v>0</v>
      </c>
      <c r="J54" s="9">
        <v>0</v>
      </c>
      <c r="K54" s="8" t="s">
        <v>251</v>
      </c>
    </row>
    <row r="55" spans="1:11" s="58" customFormat="1" ht="63">
      <c r="A55" s="3">
        <v>5</v>
      </c>
      <c r="B55" s="32" t="s">
        <v>104</v>
      </c>
      <c r="C55" s="4" t="s">
        <v>247</v>
      </c>
      <c r="D55" s="4" t="s">
        <v>250</v>
      </c>
      <c r="E55" s="4" t="s">
        <v>250</v>
      </c>
      <c r="F55" s="140">
        <v>10000000</v>
      </c>
      <c r="G55" s="45">
        <v>0</v>
      </c>
      <c r="H55" s="79">
        <v>0</v>
      </c>
      <c r="I55" s="78">
        <f t="shared" si="1"/>
        <v>0</v>
      </c>
      <c r="J55" s="9">
        <v>0</v>
      </c>
      <c r="K55" s="8" t="s">
        <v>251</v>
      </c>
    </row>
    <row r="56" spans="1:11" s="58" customFormat="1" ht="63">
      <c r="A56" s="3">
        <v>6</v>
      </c>
      <c r="B56" s="4" t="s">
        <v>105</v>
      </c>
      <c r="C56" s="4" t="s">
        <v>247</v>
      </c>
      <c r="D56" s="4" t="s">
        <v>250</v>
      </c>
      <c r="E56" s="4" t="s">
        <v>250</v>
      </c>
      <c r="F56" s="28">
        <v>6000000</v>
      </c>
      <c r="G56" s="17">
        <v>0</v>
      </c>
      <c r="H56" s="79">
        <v>0</v>
      </c>
      <c r="I56" s="78">
        <f t="shared" si="1"/>
        <v>0</v>
      </c>
      <c r="J56" s="9">
        <v>0</v>
      </c>
      <c r="K56" s="8" t="s">
        <v>251</v>
      </c>
    </row>
    <row r="57" spans="1:11" s="58" customFormat="1" ht="63">
      <c r="A57" s="3">
        <v>7</v>
      </c>
      <c r="B57" s="21" t="s">
        <v>107</v>
      </c>
      <c r="C57" s="4" t="s">
        <v>247</v>
      </c>
      <c r="D57" s="4" t="s">
        <v>250</v>
      </c>
      <c r="E57" s="4" t="s">
        <v>250</v>
      </c>
      <c r="F57" s="28">
        <v>11600000</v>
      </c>
      <c r="G57" s="17">
        <v>0</v>
      </c>
      <c r="H57" s="79">
        <v>0</v>
      </c>
      <c r="I57" s="78">
        <f t="shared" si="1"/>
        <v>0</v>
      </c>
      <c r="J57" s="9">
        <v>0</v>
      </c>
      <c r="K57" s="8" t="s">
        <v>251</v>
      </c>
    </row>
    <row r="58" spans="1:11" s="58" customFormat="1" ht="63">
      <c r="A58" s="3">
        <v>8</v>
      </c>
      <c r="B58" s="21" t="s">
        <v>14</v>
      </c>
      <c r="C58" s="4" t="s">
        <v>247</v>
      </c>
      <c r="D58" s="4" t="s">
        <v>250</v>
      </c>
      <c r="E58" s="4" t="s">
        <v>250</v>
      </c>
      <c r="F58" s="28">
        <v>6000000</v>
      </c>
      <c r="G58" s="17">
        <v>0</v>
      </c>
      <c r="H58" s="79">
        <v>0</v>
      </c>
      <c r="I58" s="78">
        <f t="shared" si="1"/>
        <v>0</v>
      </c>
      <c r="J58" s="9">
        <v>0</v>
      </c>
      <c r="K58" s="8" t="s">
        <v>251</v>
      </c>
    </row>
    <row r="59" spans="1:11" s="58" customFormat="1" ht="63">
      <c r="A59" s="3">
        <v>9</v>
      </c>
      <c r="B59" s="4" t="s">
        <v>15</v>
      </c>
      <c r="C59" s="4" t="s">
        <v>247</v>
      </c>
      <c r="D59" s="4" t="s">
        <v>250</v>
      </c>
      <c r="E59" s="4" t="s">
        <v>250</v>
      </c>
      <c r="F59" s="28">
        <v>10000000</v>
      </c>
      <c r="G59" s="11">
        <v>0</v>
      </c>
      <c r="H59" s="79">
        <v>0</v>
      </c>
      <c r="I59" s="78">
        <f t="shared" si="1"/>
        <v>0</v>
      </c>
      <c r="J59" s="9">
        <v>0</v>
      </c>
      <c r="K59" s="8" t="s">
        <v>251</v>
      </c>
    </row>
    <row r="60" spans="1:11" s="58" customFormat="1" ht="63">
      <c r="A60" s="3">
        <v>10</v>
      </c>
      <c r="B60" s="4" t="s">
        <v>125</v>
      </c>
      <c r="C60" s="4" t="s">
        <v>247</v>
      </c>
      <c r="D60" s="4" t="s">
        <v>250</v>
      </c>
      <c r="E60" s="4" t="s">
        <v>250</v>
      </c>
      <c r="F60" s="28">
        <v>6000000</v>
      </c>
      <c r="G60" s="11">
        <v>0</v>
      </c>
      <c r="H60" s="79">
        <v>0</v>
      </c>
      <c r="I60" s="78">
        <f t="shared" si="1"/>
        <v>0</v>
      </c>
      <c r="J60" s="9">
        <v>0</v>
      </c>
      <c r="K60" s="8" t="s">
        <v>251</v>
      </c>
    </row>
    <row r="61" spans="1:11" s="58" customFormat="1" ht="63">
      <c r="A61" s="3">
        <v>11</v>
      </c>
      <c r="B61" s="4" t="s">
        <v>120</v>
      </c>
      <c r="C61" s="4" t="s">
        <v>247</v>
      </c>
      <c r="D61" s="4" t="s">
        <v>250</v>
      </c>
      <c r="E61" s="4" t="s">
        <v>250</v>
      </c>
      <c r="F61" s="28">
        <v>5000000</v>
      </c>
      <c r="G61" s="11">
        <v>0</v>
      </c>
      <c r="H61" s="79">
        <v>0</v>
      </c>
      <c r="I61" s="78">
        <f t="shared" si="1"/>
        <v>0</v>
      </c>
      <c r="J61" s="9">
        <v>0</v>
      </c>
      <c r="K61" s="8" t="s">
        <v>251</v>
      </c>
    </row>
    <row r="62" spans="1:11" s="58" customFormat="1" ht="63">
      <c r="A62" s="3">
        <v>12</v>
      </c>
      <c r="B62" s="4" t="s">
        <v>120</v>
      </c>
      <c r="C62" s="4" t="s">
        <v>247</v>
      </c>
      <c r="D62" s="4" t="s">
        <v>250</v>
      </c>
      <c r="E62" s="4" t="s">
        <v>250</v>
      </c>
      <c r="F62" s="28">
        <v>5000000</v>
      </c>
      <c r="G62" s="11">
        <v>0</v>
      </c>
      <c r="H62" s="79">
        <v>0</v>
      </c>
      <c r="I62" s="78">
        <f t="shared" si="1"/>
        <v>0</v>
      </c>
      <c r="J62" s="9">
        <v>0</v>
      </c>
      <c r="K62" s="8" t="s">
        <v>251</v>
      </c>
    </row>
    <row r="63" spans="1:11" s="58" customFormat="1" ht="63">
      <c r="A63" s="3">
        <v>13</v>
      </c>
      <c r="B63" s="4" t="s">
        <v>120</v>
      </c>
      <c r="C63" s="4" t="s">
        <v>247</v>
      </c>
      <c r="D63" s="4" t="s">
        <v>250</v>
      </c>
      <c r="E63" s="4" t="s">
        <v>250</v>
      </c>
      <c r="F63" s="28">
        <v>5000000</v>
      </c>
      <c r="G63" s="11">
        <v>0</v>
      </c>
      <c r="H63" s="79">
        <v>0</v>
      </c>
      <c r="I63" s="78">
        <f t="shared" si="1"/>
        <v>0</v>
      </c>
      <c r="J63" s="9">
        <v>0</v>
      </c>
      <c r="K63" s="8" t="s">
        <v>251</v>
      </c>
    </row>
    <row r="64" spans="1:11" s="58" customFormat="1" ht="63">
      <c r="A64" s="3">
        <v>14</v>
      </c>
      <c r="B64" s="4" t="s">
        <v>16</v>
      </c>
      <c r="C64" s="4" t="s">
        <v>247</v>
      </c>
      <c r="D64" s="4" t="s">
        <v>250</v>
      </c>
      <c r="E64" s="4" t="s">
        <v>250</v>
      </c>
      <c r="F64" s="28">
        <v>5000000</v>
      </c>
      <c r="G64" s="11">
        <v>0</v>
      </c>
      <c r="H64" s="79">
        <v>0</v>
      </c>
      <c r="I64" s="78">
        <f t="shared" si="1"/>
        <v>0</v>
      </c>
      <c r="J64" s="9">
        <v>0</v>
      </c>
      <c r="K64" s="8" t="s">
        <v>251</v>
      </c>
    </row>
    <row r="65" spans="1:11" s="58" customFormat="1" ht="49.5" customHeight="1">
      <c r="A65" s="3">
        <v>15</v>
      </c>
      <c r="B65" s="4" t="s">
        <v>126</v>
      </c>
      <c r="C65" s="4" t="s">
        <v>247</v>
      </c>
      <c r="D65" s="4" t="s">
        <v>250</v>
      </c>
      <c r="E65" s="4" t="s">
        <v>250</v>
      </c>
      <c r="F65" s="28">
        <v>10000000</v>
      </c>
      <c r="G65" s="11"/>
      <c r="H65" s="79">
        <v>0</v>
      </c>
      <c r="I65" s="78">
        <f t="shared" si="1"/>
        <v>0</v>
      </c>
      <c r="J65" s="9">
        <v>0</v>
      </c>
      <c r="K65" s="8" t="s">
        <v>251</v>
      </c>
    </row>
    <row r="66" spans="1:11" s="58" customFormat="1" ht="63">
      <c r="A66" s="3">
        <v>16</v>
      </c>
      <c r="B66" s="4" t="s">
        <v>17</v>
      </c>
      <c r="C66" s="4" t="s">
        <v>247</v>
      </c>
      <c r="D66" s="4" t="s">
        <v>250</v>
      </c>
      <c r="E66" s="4" t="s">
        <v>250</v>
      </c>
      <c r="F66" s="28">
        <v>5000000</v>
      </c>
      <c r="G66" s="11">
        <v>0</v>
      </c>
      <c r="H66" s="79">
        <v>0</v>
      </c>
      <c r="I66" s="78">
        <f t="shared" si="1"/>
        <v>0</v>
      </c>
      <c r="J66" s="9">
        <v>0</v>
      </c>
      <c r="K66" s="8" t="s">
        <v>251</v>
      </c>
    </row>
    <row r="67" spans="1:11" s="58" customFormat="1" ht="63">
      <c r="A67" s="3">
        <v>17</v>
      </c>
      <c r="B67" s="4" t="s">
        <v>127</v>
      </c>
      <c r="C67" s="4" t="s">
        <v>247</v>
      </c>
      <c r="D67" s="4" t="s">
        <v>250</v>
      </c>
      <c r="E67" s="4" t="s">
        <v>250</v>
      </c>
      <c r="F67" s="66">
        <v>10000000</v>
      </c>
      <c r="G67" s="11">
        <v>0</v>
      </c>
      <c r="H67" s="79">
        <v>0</v>
      </c>
      <c r="I67" s="78">
        <f t="shared" si="1"/>
        <v>0</v>
      </c>
      <c r="J67" s="9">
        <v>0</v>
      </c>
      <c r="K67" s="8" t="s">
        <v>251</v>
      </c>
    </row>
    <row r="68" spans="1:11" s="58" customFormat="1" ht="63">
      <c r="A68" s="3">
        <v>18</v>
      </c>
      <c r="B68" s="21" t="s">
        <v>18</v>
      </c>
      <c r="C68" s="4" t="s">
        <v>247</v>
      </c>
      <c r="D68" s="4" t="s">
        <v>250</v>
      </c>
      <c r="E68" s="4" t="s">
        <v>250</v>
      </c>
      <c r="F68" s="66">
        <v>6000000</v>
      </c>
      <c r="G68" s="11">
        <v>0</v>
      </c>
      <c r="H68" s="79">
        <v>0</v>
      </c>
      <c r="I68" s="78">
        <f t="shared" si="1"/>
        <v>0</v>
      </c>
      <c r="J68" s="9">
        <v>0</v>
      </c>
      <c r="K68" s="8" t="s">
        <v>251</v>
      </c>
    </row>
    <row r="69" spans="1:11" s="58" customFormat="1" ht="63">
      <c r="A69" s="3">
        <v>19</v>
      </c>
      <c r="B69" s="21" t="s">
        <v>152</v>
      </c>
      <c r="C69" s="4" t="s">
        <v>247</v>
      </c>
      <c r="D69" s="4" t="s">
        <v>250</v>
      </c>
      <c r="E69" s="4" t="s">
        <v>250</v>
      </c>
      <c r="F69" s="66">
        <v>6000000</v>
      </c>
      <c r="G69" s="34">
        <v>0</v>
      </c>
      <c r="H69" s="79">
        <v>0</v>
      </c>
      <c r="I69" s="78">
        <f t="shared" si="1"/>
        <v>0</v>
      </c>
      <c r="J69" s="9">
        <v>0</v>
      </c>
      <c r="K69" s="8" t="s">
        <v>251</v>
      </c>
    </row>
    <row r="70" spans="1:11" s="58" customFormat="1" ht="63">
      <c r="A70" s="3">
        <v>20</v>
      </c>
      <c r="B70" s="21" t="s">
        <v>19</v>
      </c>
      <c r="C70" s="4" t="s">
        <v>247</v>
      </c>
      <c r="D70" s="4" t="s">
        <v>250</v>
      </c>
      <c r="E70" s="4" t="s">
        <v>250</v>
      </c>
      <c r="F70" s="66">
        <v>6000000</v>
      </c>
      <c r="G70" s="34">
        <v>0</v>
      </c>
      <c r="H70" s="79">
        <v>0</v>
      </c>
      <c r="I70" s="78">
        <f t="shared" si="1"/>
        <v>0</v>
      </c>
      <c r="J70" s="9">
        <v>0</v>
      </c>
      <c r="K70" s="8" t="s">
        <v>251</v>
      </c>
    </row>
    <row r="71" spans="1:11" s="58" customFormat="1" ht="63">
      <c r="A71" s="3">
        <v>21</v>
      </c>
      <c r="B71" s="4" t="s">
        <v>96</v>
      </c>
      <c r="C71" s="4" t="s">
        <v>247</v>
      </c>
      <c r="D71" s="4" t="s">
        <v>250</v>
      </c>
      <c r="E71" s="4" t="s">
        <v>250</v>
      </c>
      <c r="F71" s="66">
        <v>15000000</v>
      </c>
      <c r="G71" s="11">
        <v>0</v>
      </c>
      <c r="H71" s="79">
        <v>0</v>
      </c>
      <c r="I71" s="78">
        <f t="shared" si="1"/>
        <v>0</v>
      </c>
      <c r="J71" s="9">
        <v>0</v>
      </c>
      <c r="K71" s="8" t="s">
        <v>251</v>
      </c>
    </row>
    <row r="72" spans="1:11" s="58" customFormat="1" ht="63">
      <c r="A72" s="3">
        <v>22</v>
      </c>
      <c r="B72" s="4" t="s">
        <v>138</v>
      </c>
      <c r="C72" s="4" t="s">
        <v>247</v>
      </c>
      <c r="D72" s="4" t="s">
        <v>250</v>
      </c>
      <c r="E72" s="4" t="s">
        <v>250</v>
      </c>
      <c r="F72" s="66">
        <v>5000000</v>
      </c>
      <c r="G72" s="11">
        <v>0</v>
      </c>
      <c r="H72" s="79">
        <v>0</v>
      </c>
      <c r="I72" s="78">
        <f t="shared" si="1"/>
        <v>0</v>
      </c>
      <c r="J72" s="9">
        <v>0</v>
      </c>
      <c r="K72" s="8" t="s">
        <v>251</v>
      </c>
    </row>
    <row r="73" spans="1:11" s="58" customFormat="1" ht="63">
      <c r="A73" s="3">
        <v>23</v>
      </c>
      <c r="B73" s="4" t="s">
        <v>139</v>
      </c>
      <c r="C73" s="4" t="s">
        <v>247</v>
      </c>
      <c r="D73" s="4" t="s">
        <v>250</v>
      </c>
      <c r="E73" s="4" t="s">
        <v>250</v>
      </c>
      <c r="F73" s="66">
        <v>11600000</v>
      </c>
      <c r="G73" s="11">
        <v>0</v>
      </c>
      <c r="H73" s="79">
        <v>0</v>
      </c>
      <c r="I73" s="78">
        <f t="shared" si="1"/>
        <v>0</v>
      </c>
      <c r="J73" s="9">
        <v>0</v>
      </c>
      <c r="K73" s="8" t="s">
        <v>251</v>
      </c>
    </row>
    <row r="74" spans="1:11" s="58" customFormat="1" ht="63">
      <c r="A74" s="3">
        <v>24</v>
      </c>
      <c r="B74" s="21" t="s">
        <v>140</v>
      </c>
      <c r="C74" s="4" t="s">
        <v>247</v>
      </c>
      <c r="D74" s="4" t="s">
        <v>250</v>
      </c>
      <c r="E74" s="4" t="s">
        <v>250</v>
      </c>
      <c r="F74" s="66">
        <v>5000000</v>
      </c>
      <c r="G74" s="11">
        <v>0</v>
      </c>
      <c r="H74" s="79">
        <v>0</v>
      </c>
      <c r="I74" s="78">
        <f t="shared" si="1"/>
        <v>0</v>
      </c>
      <c r="J74" s="9">
        <v>0</v>
      </c>
      <c r="K74" s="8" t="s">
        <v>251</v>
      </c>
    </row>
    <row r="75" spans="1:11" s="58" customFormat="1" ht="51" customHeight="1">
      <c r="A75" s="3">
        <v>25</v>
      </c>
      <c r="B75" s="4" t="s">
        <v>141</v>
      </c>
      <c r="C75" s="4" t="s">
        <v>247</v>
      </c>
      <c r="D75" s="4" t="s">
        <v>250</v>
      </c>
      <c r="E75" s="4" t="s">
        <v>250</v>
      </c>
      <c r="F75" s="66">
        <v>10000000</v>
      </c>
      <c r="G75" s="11">
        <v>0</v>
      </c>
      <c r="H75" s="79">
        <v>0</v>
      </c>
      <c r="I75" s="78">
        <f t="shared" si="1"/>
        <v>0</v>
      </c>
      <c r="J75" s="9">
        <v>0</v>
      </c>
      <c r="K75" s="8" t="s">
        <v>251</v>
      </c>
    </row>
    <row r="76" spans="1:11" s="58" customFormat="1" ht="63">
      <c r="A76" s="3">
        <v>26</v>
      </c>
      <c r="B76" s="4" t="s">
        <v>20</v>
      </c>
      <c r="C76" s="4" t="s">
        <v>247</v>
      </c>
      <c r="D76" s="4" t="s">
        <v>250</v>
      </c>
      <c r="E76" s="4" t="s">
        <v>250</v>
      </c>
      <c r="F76" s="66">
        <v>5000000</v>
      </c>
      <c r="G76" s="11">
        <v>0</v>
      </c>
      <c r="H76" s="79">
        <v>0</v>
      </c>
      <c r="I76" s="78">
        <f t="shared" si="1"/>
        <v>0</v>
      </c>
      <c r="J76" s="9">
        <v>0</v>
      </c>
      <c r="K76" s="8" t="s">
        <v>251</v>
      </c>
    </row>
    <row r="77" spans="1:11" ht="63">
      <c r="A77" s="3">
        <v>27</v>
      </c>
      <c r="B77" s="4" t="s">
        <v>21</v>
      </c>
      <c r="C77" s="4" t="s">
        <v>247</v>
      </c>
      <c r="D77" s="4" t="s">
        <v>250</v>
      </c>
      <c r="E77" s="4" t="s">
        <v>250</v>
      </c>
      <c r="F77" s="66">
        <v>5000000</v>
      </c>
      <c r="G77" s="11">
        <v>0</v>
      </c>
      <c r="H77" s="79">
        <v>0</v>
      </c>
      <c r="I77" s="78">
        <f t="shared" si="1"/>
        <v>0</v>
      </c>
      <c r="J77" s="9">
        <v>0</v>
      </c>
      <c r="K77" s="8" t="s">
        <v>251</v>
      </c>
    </row>
    <row r="78" spans="1:11" s="58" customFormat="1" ht="51" customHeight="1">
      <c r="A78" s="3">
        <v>28</v>
      </c>
      <c r="B78" s="4" t="s">
        <v>22</v>
      </c>
      <c r="C78" s="4" t="s">
        <v>247</v>
      </c>
      <c r="D78" s="4" t="s">
        <v>250</v>
      </c>
      <c r="E78" s="4" t="s">
        <v>250</v>
      </c>
      <c r="F78" s="66">
        <v>5000000</v>
      </c>
      <c r="G78" s="11">
        <v>0</v>
      </c>
      <c r="H78" s="79">
        <v>0</v>
      </c>
      <c r="I78" s="78">
        <f t="shared" si="1"/>
        <v>0</v>
      </c>
      <c r="J78" s="9">
        <v>0</v>
      </c>
      <c r="K78" s="8" t="s">
        <v>251</v>
      </c>
    </row>
    <row r="79" spans="1:11" s="58" customFormat="1" ht="63">
      <c r="A79" s="3">
        <v>29</v>
      </c>
      <c r="B79" s="8" t="s">
        <v>142</v>
      </c>
      <c r="C79" s="4" t="s">
        <v>247</v>
      </c>
      <c r="D79" s="4" t="s">
        <v>250</v>
      </c>
      <c r="E79" s="4" t="s">
        <v>250</v>
      </c>
      <c r="F79" s="28">
        <v>11600000</v>
      </c>
      <c r="G79" s="11">
        <v>0</v>
      </c>
      <c r="H79" s="79">
        <v>0</v>
      </c>
      <c r="I79" s="78">
        <f t="shared" si="1"/>
        <v>0</v>
      </c>
      <c r="J79" s="9">
        <v>0</v>
      </c>
      <c r="K79" s="8" t="s">
        <v>251</v>
      </c>
    </row>
    <row r="80" spans="1:11" s="58" customFormat="1" ht="63">
      <c r="A80" s="3">
        <v>30</v>
      </c>
      <c r="B80" s="4" t="s">
        <v>101</v>
      </c>
      <c r="C80" s="4" t="s">
        <v>247</v>
      </c>
      <c r="D80" s="4" t="s">
        <v>250</v>
      </c>
      <c r="E80" s="4" t="s">
        <v>250</v>
      </c>
      <c r="F80" s="66">
        <v>5000000</v>
      </c>
      <c r="G80" s="11">
        <v>0</v>
      </c>
      <c r="H80" s="79">
        <v>0</v>
      </c>
      <c r="I80" s="78">
        <f t="shared" si="1"/>
        <v>0</v>
      </c>
      <c r="J80" s="9">
        <v>0</v>
      </c>
      <c r="K80" s="8" t="s">
        <v>251</v>
      </c>
    </row>
    <row r="81" spans="1:11" s="58" customFormat="1" ht="63">
      <c r="A81" s="3">
        <v>31</v>
      </c>
      <c r="B81" s="4" t="s">
        <v>102</v>
      </c>
      <c r="C81" s="4" t="s">
        <v>247</v>
      </c>
      <c r="D81" s="4" t="s">
        <v>250</v>
      </c>
      <c r="E81" s="4" t="s">
        <v>250</v>
      </c>
      <c r="F81" s="66">
        <v>10000000</v>
      </c>
      <c r="G81" s="11">
        <v>0</v>
      </c>
      <c r="H81" s="79">
        <v>0</v>
      </c>
      <c r="I81" s="78">
        <f t="shared" si="1"/>
        <v>0</v>
      </c>
      <c r="J81" s="9">
        <v>0</v>
      </c>
      <c r="K81" s="8" t="s">
        <v>251</v>
      </c>
    </row>
    <row r="82" spans="1:11" s="58" customFormat="1" ht="63">
      <c r="A82" s="3">
        <v>32</v>
      </c>
      <c r="B82" s="21" t="s">
        <v>254</v>
      </c>
      <c r="C82" s="4" t="s">
        <v>247</v>
      </c>
      <c r="D82" s="4" t="s">
        <v>250</v>
      </c>
      <c r="E82" s="4" t="s">
        <v>250</v>
      </c>
      <c r="F82" s="66">
        <v>10000000</v>
      </c>
      <c r="G82" s="11"/>
      <c r="H82" s="79">
        <v>0</v>
      </c>
      <c r="I82" s="78">
        <f t="shared" si="1"/>
        <v>0</v>
      </c>
      <c r="J82" s="9">
        <v>0</v>
      </c>
      <c r="K82" s="8" t="s">
        <v>251</v>
      </c>
    </row>
    <row r="83" spans="1:11" s="58" customFormat="1" ht="63">
      <c r="A83" s="3">
        <v>33</v>
      </c>
      <c r="B83" s="4" t="s">
        <v>23</v>
      </c>
      <c r="C83" s="4" t="s">
        <v>247</v>
      </c>
      <c r="D83" s="4" t="s">
        <v>250</v>
      </c>
      <c r="E83" s="4" t="s">
        <v>250</v>
      </c>
      <c r="F83" s="66">
        <v>5000000</v>
      </c>
      <c r="G83" s="11">
        <v>0</v>
      </c>
      <c r="H83" s="79">
        <v>0</v>
      </c>
      <c r="I83" s="78">
        <f t="shared" si="1"/>
        <v>0</v>
      </c>
      <c r="J83" s="9">
        <v>0</v>
      </c>
      <c r="K83" s="8" t="s">
        <v>251</v>
      </c>
    </row>
    <row r="84" spans="1:11" s="58" customFormat="1" ht="63">
      <c r="A84" s="3">
        <v>34</v>
      </c>
      <c r="B84" s="4" t="s">
        <v>97</v>
      </c>
      <c r="C84" s="4" t="s">
        <v>247</v>
      </c>
      <c r="D84" s="4" t="s">
        <v>250</v>
      </c>
      <c r="E84" s="4" t="s">
        <v>250</v>
      </c>
      <c r="F84" s="66">
        <v>8000000</v>
      </c>
      <c r="G84" s="11">
        <v>0</v>
      </c>
      <c r="H84" s="79">
        <v>0</v>
      </c>
      <c r="I84" s="78">
        <f t="shared" si="1"/>
        <v>0</v>
      </c>
      <c r="J84" s="9">
        <v>0</v>
      </c>
      <c r="K84" s="8" t="s">
        <v>251</v>
      </c>
    </row>
    <row r="85" spans="1:11" s="58" customFormat="1" ht="63">
      <c r="A85" s="3">
        <v>35</v>
      </c>
      <c r="B85" s="4" t="s">
        <v>98</v>
      </c>
      <c r="C85" s="4" t="s">
        <v>247</v>
      </c>
      <c r="D85" s="4" t="s">
        <v>250</v>
      </c>
      <c r="E85" s="4" t="s">
        <v>250</v>
      </c>
      <c r="F85" s="66">
        <v>7000000</v>
      </c>
      <c r="G85" s="11">
        <v>0</v>
      </c>
      <c r="H85" s="79">
        <v>0</v>
      </c>
      <c r="I85" s="78">
        <f t="shared" si="1"/>
        <v>0</v>
      </c>
      <c r="J85" s="9">
        <v>0</v>
      </c>
      <c r="K85" s="8" t="s">
        <v>251</v>
      </c>
    </row>
    <row r="86" spans="1:11" s="58" customFormat="1" ht="63">
      <c r="A86" s="3">
        <v>36</v>
      </c>
      <c r="B86" s="4" t="s">
        <v>153</v>
      </c>
      <c r="C86" s="4" t="s">
        <v>247</v>
      </c>
      <c r="D86" s="4" t="s">
        <v>250</v>
      </c>
      <c r="E86" s="4" t="s">
        <v>250</v>
      </c>
      <c r="F86" s="66">
        <v>5000000</v>
      </c>
      <c r="G86" s="11">
        <v>0</v>
      </c>
      <c r="H86" s="79">
        <v>0</v>
      </c>
      <c r="I86" s="78">
        <f t="shared" si="1"/>
        <v>0</v>
      </c>
      <c r="J86" s="9">
        <v>0</v>
      </c>
      <c r="K86" s="8" t="s">
        <v>251</v>
      </c>
    </row>
    <row r="87" spans="1:11" s="58" customFormat="1" ht="63">
      <c r="A87" s="3">
        <v>37</v>
      </c>
      <c r="B87" s="4" t="s">
        <v>100</v>
      </c>
      <c r="C87" s="4" t="s">
        <v>247</v>
      </c>
      <c r="D87" s="4" t="s">
        <v>250</v>
      </c>
      <c r="E87" s="4" t="s">
        <v>250</v>
      </c>
      <c r="F87" s="66">
        <v>10000000</v>
      </c>
      <c r="G87" s="11">
        <v>0</v>
      </c>
      <c r="H87" s="79">
        <v>0</v>
      </c>
      <c r="I87" s="78">
        <f t="shared" si="1"/>
        <v>0</v>
      </c>
      <c r="J87" s="9">
        <v>0</v>
      </c>
      <c r="K87" s="8" t="s">
        <v>251</v>
      </c>
    </row>
    <row r="88" spans="1:11" s="58" customFormat="1" ht="63">
      <c r="A88" s="3">
        <v>38</v>
      </c>
      <c r="B88" s="4" t="s">
        <v>99</v>
      </c>
      <c r="C88" s="4" t="s">
        <v>247</v>
      </c>
      <c r="D88" s="4" t="s">
        <v>250</v>
      </c>
      <c r="E88" s="4" t="s">
        <v>250</v>
      </c>
      <c r="F88" s="66">
        <v>15000000</v>
      </c>
      <c r="G88" s="11">
        <v>0</v>
      </c>
      <c r="H88" s="79">
        <v>0</v>
      </c>
      <c r="I88" s="78">
        <f t="shared" si="1"/>
        <v>0</v>
      </c>
      <c r="J88" s="9">
        <v>0</v>
      </c>
      <c r="K88" s="8" t="s">
        <v>251</v>
      </c>
    </row>
    <row r="89" spans="1:11" s="58" customFormat="1" ht="63">
      <c r="A89" s="3">
        <v>39</v>
      </c>
      <c r="B89" s="4" t="s">
        <v>144</v>
      </c>
      <c r="C89" s="4" t="s">
        <v>247</v>
      </c>
      <c r="D89" s="4" t="s">
        <v>250</v>
      </c>
      <c r="E89" s="4" t="s">
        <v>250</v>
      </c>
      <c r="F89" s="66">
        <v>5000000</v>
      </c>
      <c r="G89" s="11">
        <v>0</v>
      </c>
      <c r="H89" s="79">
        <v>0</v>
      </c>
      <c r="I89" s="78">
        <f t="shared" si="1"/>
        <v>0</v>
      </c>
      <c r="J89" s="9">
        <v>0</v>
      </c>
      <c r="K89" s="8" t="s">
        <v>251</v>
      </c>
    </row>
    <row r="90" spans="1:11" s="58" customFormat="1" ht="63">
      <c r="A90" s="3">
        <v>40</v>
      </c>
      <c r="B90" s="4" t="s">
        <v>136</v>
      </c>
      <c r="C90" s="4" t="s">
        <v>247</v>
      </c>
      <c r="D90" s="4" t="s">
        <v>250</v>
      </c>
      <c r="E90" s="4" t="s">
        <v>250</v>
      </c>
      <c r="F90" s="66">
        <v>10000000</v>
      </c>
      <c r="G90" s="11">
        <v>0</v>
      </c>
      <c r="H90" s="79">
        <v>0</v>
      </c>
      <c r="I90" s="78">
        <f t="shared" si="1"/>
        <v>0</v>
      </c>
      <c r="J90" s="9">
        <v>0</v>
      </c>
      <c r="K90" s="8" t="s">
        <v>251</v>
      </c>
    </row>
    <row r="91" spans="1:11" s="58" customFormat="1" ht="63">
      <c r="A91" s="3">
        <v>41</v>
      </c>
      <c r="B91" s="4" t="s">
        <v>151</v>
      </c>
      <c r="C91" s="4" t="s">
        <v>247</v>
      </c>
      <c r="D91" s="4" t="s">
        <v>250</v>
      </c>
      <c r="E91" s="4" t="s">
        <v>250</v>
      </c>
      <c r="F91" s="66">
        <v>6000000</v>
      </c>
      <c r="G91" s="11">
        <v>0</v>
      </c>
      <c r="H91" s="79">
        <v>0</v>
      </c>
      <c r="I91" s="78">
        <f t="shared" si="1"/>
        <v>0</v>
      </c>
      <c r="J91" s="9">
        <v>0</v>
      </c>
      <c r="K91" s="8" t="s">
        <v>251</v>
      </c>
    </row>
    <row r="92" spans="1:11" s="58" customFormat="1" ht="63">
      <c r="A92" s="3">
        <v>42</v>
      </c>
      <c r="B92" s="4" t="s">
        <v>5</v>
      </c>
      <c r="C92" s="4" t="s">
        <v>247</v>
      </c>
      <c r="D92" s="4" t="s">
        <v>250</v>
      </c>
      <c r="E92" s="4" t="s">
        <v>250</v>
      </c>
      <c r="F92" s="141">
        <v>6000000</v>
      </c>
      <c r="G92" s="11">
        <v>0</v>
      </c>
      <c r="H92" s="79">
        <v>0</v>
      </c>
      <c r="I92" s="78">
        <f t="shared" si="1"/>
        <v>0</v>
      </c>
      <c r="J92" s="9">
        <v>0</v>
      </c>
      <c r="K92" s="8" t="s">
        <v>251</v>
      </c>
    </row>
    <row r="93" spans="1:11" s="58" customFormat="1" ht="63">
      <c r="A93" s="3">
        <v>43</v>
      </c>
      <c r="B93" s="21" t="s">
        <v>154</v>
      </c>
      <c r="C93" s="4" t="s">
        <v>247</v>
      </c>
      <c r="D93" s="4" t="s">
        <v>250</v>
      </c>
      <c r="E93" s="4" t="s">
        <v>250</v>
      </c>
      <c r="F93" s="141">
        <v>11600000</v>
      </c>
      <c r="G93" s="11"/>
      <c r="H93" s="79">
        <v>0</v>
      </c>
      <c r="I93" s="78">
        <f t="shared" si="1"/>
        <v>0</v>
      </c>
      <c r="J93" s="9">
        <v>0</v>
      </c>
      <c r="K93" s="8" t="s">
        <v>251</v>
      </c>
    </row>
    <row r="94" spans="1:11" s="58" customFormat="1" ht="63">
      <c r="A94" s="3">
        <v>44</v>
      </c>
      <c r="B94" s="4" t="s">
        <v>132</v>
      </c>
      <c r="C94" s="4" t="s">
        <v>247</v>
      </c>
      <c r="D94" s="4" t="s">
        <v>250</v>
      </c>
      <c r="E94" s="4" t="s">
        <v>250</v>
      </c>
      <c r="F94" s="142">
        <v>5000000</v>
      </c>
      <c r="G94" s="34">
        <v>0</v>
      </c>
      <c r="H94" s="79">
        <v>0</v>
      </c>
      <c r="I94" s="78">
        <f t="shared" si="1"/>
        <v>0</v>
      </c>
      <c r="J94" s="9">
        <v>0</v>
      </c>
      <c r="K94" s="8" t="s">
        <v>251</v>
      </c>
    </row>
    <row r="95" spans="1:11" s="58" customFormat="1" ht="63">
      <c r="A95" s="3">
        <v>45</v>
      </c>
      <c r="B95" s="21" t="s">
        <v>133</v>
      </c>
      <c r="C95" s="4" t="s">
        <v>247</v>
      </c>
      <c r="D95" s="4" t="s">
        <v>250</v>
      </c>
      <c r="E95" s="4" t="s">
        <v>250</v>
      </c>
      <c r="F95" s="142">
        <v>11600000</v>
      </c>
      <c r="G95" s="34">
        <v>0</v>
      </c>
      <c r="H95" s="79">
        <v>0</v>
      </c>
      <c r="I95" s="78">
        <f t="shared" si="1"/>
        <v>0</v>
      </c>
      <c r="J95" s="9">
        <v>0</v>
      </c>
      <c r="K95" s="8" t="s">
        <v>251</v>
      </c>
    </row>
    <row r="96" spans="1:11" s="58" customFormat="1" ht="63">
      <c r="A96" s="3">
        <v>46</v>
      </c>
      <c r="B96" s="4" t="s">
        <v>134</v>
      </c>
      <c r="C96" s="4" t="s">
        <v>247</v>
      </c>
      <c r="D96" s="4" t="s">
        <v>250</v>
      </c>
      <c r="E96" s="4" t="s">
        <v>250</v>
      </c>
      <c r="F96" s="141">
        <v>15000000</v>
      </c>
      <c r="G96" s="11">
        <v>0</v>
      </c>
      <c r="H96" s="79">
        <v>0</v>
      </c>
      <c r="I96" s="78">
        <f t="shared" si="1"/>
        <v>0</v>
      </c>
      <c r="J96" s="9">
        <v>0</v>
      </c>
      <c r="K96" s="8" t="s">
        <v>251</v>
      </c>
    </row>
    <row r="97" spans="1:11" s="58" customFormat="1" ht="63">
      <c r="A97" s="64">
        <v>47</v>
      </c>
      <c r="B97" s="4" t="s">
        <v>135</v>
      </c>
      <c r="C97" s="4" t="s">
        <v>247</v>
      </c>
      <c r="D97" s="4" t="s">
        <v>250</v>
      </c>
      <c r="E97" s="4" t="s">
        <v>250</v>
      </c>
      <c r="F97" s="141">
        <v>11600000</v>
      </c>
      <c r="G97" s="11">
        <v>0</v>
      </c>
      <c r="H97" s="79">
        <v>0</v>
      </c>
      <c r="I97" s="78">
        <f t="shared" si="1"/>
        <v>0</v>
      </c>
      <c r="J97" s="9">
        <v>0</v>
      </c>
      <c r="K97" s="8" t="s">
        <v>251</v>
      </c>
    </row>
    <row r="98" spans="1:11" s="58" customFormat="1" ht="63">
      <c r="A98" s="65">
        <v>48</v>
      </c>
      <c r="B98" s="4" t="s">
        <v>132</v>
      </c>
      <c r="C98" s="4" t="s">
        <v>247</v>
      </c>
      <c r="D98" s="4" t="s">
        <v>250</v>
      </c>
      <c r="E98" s="4" t="s">
        <v>250</v>
      </c>
      <c r="F98" s="141">
        <v>5000000</v>
      </c>
      <c r="G98" s="11">
        <v>0</v>
      </c>
      <c r="H98" s="79">
        <v>0</v>
      </c>
      <c r="I98" s="78">
        <f t="shared" si="1"/>
        <v>0</v>
      </c>
      <c r="J98" s="9">
        <v>0</v>
      </c>
      <c r="K98" s="8" t="s">
        <v>251</v>
      </c>
    </row>
    <row r="99" spans="1:11" s="58" customFormat="1" ht="60.75" customHeight="1">
      <c r="A99" s="3">
        <v>49</v>
      </c>
      <c r="B99" s="21" t="s">
        <v>129</v>
      </c>
      <c r="C99" s="4" t="s">
        <v>247</v>
      </c>
      <c r="D99" s="4" t="s">
        <v>250</v>
      </c>
      <c r="E99" s="4" t="s">
        <v>250</v>
      </c>
      <c r="F99" s="142">
        <v>18000000</v>
      </c>
      <c r="G99" s="34">
        <v>0</v>
      </c>
      <c r="H99" s="79">
        <v>0</v>
      </c>
      <c r="I99" s="78">
        <f t="shared" si="1"/>
        <v>0</v>
      </c>
      <c r="J99" s="9">
        <v>0</v>
      </c>
      <c r="K99" s="8" t="s">
        <v>251</v>
      </c>
    </row>
    <row r="100" spans="1:11" s="58" customFormat="1" ht="63">
      <c r="A100" s="3">
        <v>50</v>
      </c>
      <c r="B100" s="21" t="s">
        <v>155</v>
      </c>
      <c r="C100" s="4" t="s">
        <v>247</v>
      </c>
      <c r="D100" s="4" t="s">
        <v>250</v>
      </c>
      <c r="E100" s="4" t="s">
        <v>250</v>
      </c>
      <c r="F100" s="66">
        <v>6000000</v>
      </c>
      <c r="G100" s="11">
        <v>0</v>
      </c>
      <c r="H100" s="79">
        <v>0</v>
      </c>
      <c r="I100" s="78">
        <f t="shared" si="1"/>
        <v>0</v>
      </c>
      <c r="J100" s="9">
        <v>0</v>
      </c>
      <c r="K100" s="8" t="s">
        <v>251</v>
      </c>
    </row>
    <row r="101" spans="1:11" s="58" customFormat="1" ht="63">
      <c r="A101" s="3">
        <v>51</v>
      </c>
      <c r="B101" s="21" t="s">
        <v>223</v>
      </c>
      <c r="C101" s="4" t="s">
        <v>247</v>
      </c>
      <c r="D101" s="4" t="s">
        <v>250</v>
      </c>
      <c r="E101" s="4" t="s">
        <v>250</v>
      </c>
      <c r="F101" s="66">
        <v>11600000</v>
      </c>
      <c r="G101" s="11">
        <v>0</v>
      </c>
      <c r="H101" s="79">
        <v>0</v>
      </c>
      <c r="I101" s="78">
        <f t="shared" si="1"/>
        <v>0</v>
      </c>
      <c r="J101" s="9">
        <v>0</v>
      </c>
      <c r="K101" s="8" t="s">
        <v>251</v>
      </c>
    </row>
    <row r="102" spans="1:11" s="58" customFormat="1" ht="63">
      <c r="A102" s="3">
        <v>52</v>
      </c>
      <c r="B102" s="21" t="s">
        <v>137</v>
      </c>
      <c r="C102" s="4" t="s">
        <v>247</v>
      </c>
      <c r="D102" s="4" t="s">
        <v>250</v>
      </c>
      <c r="E102" s="4" t="s">
        <v>250</v>
      </c>
      <c r="F102" s="66">
        <v>6000000</v>
      </c>
      <c r="G102" s="11">
        <v>0</v>
      </c>
      <c r="H102" s="79">
        <v>0</v>
      </c>
      <c r="I102" s="78">
        <f t="shared" si="1"/>
        <v>0</v>
      </c>
      <c r="J102" s="9">
        <v>0</v>
      </c>
      <c r="K102" s="8" t="s">
        <v>251</v>
      </c>
    </row>
    <row r="103" spans="1:11" s="58" customFormat="1" ht="63">
      <c r="A103" s="3">
        <v>53</v>
      </c>
      <c r="B103" s="21" t="s">
        <v>100</v>
      </c>
      <c r="C103" s="4" t="s">
        <v>247</v>
      </c>
      <c r="D103" s="4" t="s">
        <v>250</v>
      </c>
      <c r="E103" s="4" t="s">
        <v>250</v>
      </c>
      <c r="F103" s="66">
        <v>10000000</v>
      </c>
      <c r="G103" s="11">
        <v>0</v>
      </c>
      <c r="H103" s="79">
        <v>0</v>
      </c>
      <c r="I103" s="78">
        <f t="shared" si="1"/>
        <v>0</v>
      </c>
      <c r="J103" s="9">
        <v>0</v>
      </c>
      <c r="K103" s="8" t="s">
        <v>251</v>
      </c>
    </row>
    <row r="104" spans="1:11" s="58" customFormat="1" ht="63">
      <c r="A104" s="3">
        <v>54</v>
      </c>
      <c r="B104" s="8" t="s">
        <v>143</v>
      </c>
      <c r="C104" s="4" t="s">
        <v>247</v>
      </c>
      <c r="D104" s="4" t="s">
        <v>250</v>
      </c>
      <c r="E104" s="4" t="s">
        <v>250</v>
      </c>
      <c r="F104" s="28">
        <v>10000000</v>
      </c>
      <c r="G104" s="11">
        <v>0</v>
      </c>
      <c r="H104" s="79">
        <v>0</v>
      </c>
      <c r="I104" s="78">
        <f t="shared" si="1"/>
        <v>0</v>
      </c>
      <c r="J104" s="9">
        <v>0</v>
      </c>
      <c r="K104" s="8" t="s">
        <v>251</v>
      </c>
    </row>
    <row r="105" spans="1:11" s="58" customFormat="1" ht="63">
      <c r="A105" s="3">
        <v>55</v>
      </c>
      <c r="B105" s="8" t="s">
        <v>131</v>
      </c>
      <c r="C105" s="4" t="s">
        <v>247</v>
      </c>
      <c r="D105" s="4" t="s">
        <v>250</v>
      </c>
      <c r="E105" s="4" t="s">
        <v>250</v>
      </c>
      <c r="F105" s="28">
        <v>9000000</v>
      </c>
      <c r="G105" s="11">
        <v>0</v>
      </c>
      <c r="H105" s="79">
        <v>0</v>
      </c>
      <c r="I105" s="78">
        <f t="shared" si="1"/>
        <v>0</v>
      </c>
      <c r="J105" s="9">
        <v>0</v>
      </c>
      <c r="K105" s="8" t="s">
        <v>251</v>
      </c>
    </row>
    <row r="106" spans="1:11" s="58" customFormat="1" ht="63">
      <c r="A106" s="3">
        <v>56</v>
      </c>
      <c r="B106" s="8" t="s">
        <v>130</v>
      </c>
      <c r="C106" s="4" t="s">
        <v>247</v>
      </c>
      <c r="D106" s="4" t="s">
        <v>250</v>
      </c>
      <c r="E106" s="4" t="s">
        <v>250</v>
      </c>
      <c r="F106" s="28">
        <v>6000000</v>
      </c>
      <c r="G106" s="11">
        <v>0</v>
      </c>
      <c r="H106" s="79">
        <v>0</v>
      </c>
      <c r="I106" s="78">
        <f t="shared" si="1"/>
        <v>0</v>
      </c>
      <c r="J106" s="9">
        <v>0</v>
      </c>
      <c r="K106" s="8" t="s">
        <v>251</v>
      </c>
    </row>
    <row r="107" spans="1:11" s="58" customFormat="1" ht="63">
      <c r="A107" s="3">
        <v>57</v>
      </c>
      <c r="B107" s="8" t="s">
        <v>224</v>
      </c>
      <c r="C107" s="4" t="s">
        <v>247</v>
      </c>
      <c r="D107" s="4" t="s">
        <v>250</v>
      </c>
      <c r="E107" s="4" t="s">
        <v>250</v>
      </c>
      <c r="F107" s="28">
        <v>10000000</v>
      </c>
      <c r="G107" s="11">
        <v>0</v>
      </c>
      <c r="H107" s="79">
        <v>0</v>
      </c>
      <c r="I107" s="78">
        <f t="shared" si="1"/>
        <v>0</v>
      </c>
      <c r="J107" s="9">
        <v>0</v>
      </c>
      <c r="K107" s="8" t="s">
        <v>251</v>
      </c>
    </row>
    <row r="108" spans="1:11" s="58" customFormat="1" ht="63">
      <c r="A108" s="3">
        <v>58</v>
      </c>
      <c r="B108" s="8" t="s">
        <v>121</v>
      </c>
      <c r="C108" s="4" t="s">
        <v>247</v>
      </c>
      <c r="D108" s="4" t="s">
        <v>250</v>
      </c>
      <c r="E108" s="4" t="s">
        <v>250</v>
      </c>
      <c r="F108" s="28">
        <v>15000000</v>
      </c>
      <c r="G108" s="11">
        <v>0</v>
      </c>
      <c r="H108" s="79">
        <v>0</v>
      </c>
      <c r="I108" s="78">
        <f t="shared" si="1"/>
        <v>0</v>
      </c>
      <c r="J108" s="9">
        <v>0</v>
      </c>
      <c r="K108" s="8" t="s">
        <v>251</v>
      </c>
    </row>
    <row r="109" spans="1:11" s="58" customFormat="1" ht="63">
      <c r="A109" s="3">
        <v>59</v>
      </c>
      <c r="B109" s="8" t="s">
        <v>122</v>
      </c>
      <c r="C109" s="4" t="s">
        <v>247</v>
      </c>
      <c r="D109" s="4" t="s">
        <v>250</v>
      </c>
      <c r="E109" s="4" t="s">
        <v>250</v>
      </c>
      <c r="F109" s="143">
        <v>15000000</v>
      </c>
      <c r="G109" s="55">
        <v>0</v>
      </c>
      <c r="H109" s="79">
        <v>0</v>
      </c>
      <c r="I109" s="78">
        <f t="shared" si="1"/>
        <v>0</v>
      </c>
      <c r="J109" s="9">
        <v>0</v>
      </c>
      <c r="K109" s="8" t="s">
        <v>251</v>
      </c>
    </row>
    <row r="110" spans="1:11" s="58" customFormat="1" ht="94.5">
      <c r="A110" s="3">
        <v>60</v>
      </c>
      <c r="B110" s="20" t="s">
        <v>124</v>
      </c>
      <c r="C110" s="4" t="s">
        <v>247</v>
      </c>
      <c r="D110" s="4" t="s">
        <v>250</v>
      </c>
      <c r="E110" s="4" t="s">
        <v>250</v>
      </c>
      <c r="F110" s="28">
        <v>15000000</v>
      </c>
      <c r="G110" s="34">
        <v>0</v>
      </c>
      <c r="H110" s="79">
        <v>0</v>
      </c>
      <c r="I110" s="78">
        <f t="shared" si="1"/>
        <v>0</v>
      </c>
      <c r="J110" s="9">
        <v>0</v>
      </c>
      <c r="K110" s="8" t="s">
        <v>251</v>
      </c>
    </row>
    <row r="111" spans="1:11" ht="63">
      <c r="A111" s="3">
        <v>61</v>
      </c>
      <c r="B111" s="8" t="s">
        <v>123</v>
      </c>
      <c r="C111" s="4" t="s">
        <v>247</v>
      </c>
      <c r="D111" s="4" t="s">
        <v>250</v>
      </c>
      <c r="E111" s="4" t="s">
        <v>250</v>
      </c>
      <c r="F111" s="28">
        <v>20000000</v>
      </c>
      <c r="G111" s="11">
        <v>0</v>
      </c>
      <c r="H111" s="79">
        <v>0</v>
      </c>
      <c r="I111" s="78">
        <f t="shared" si="1"/>
        <v>0</v>
      </c>
      <c r="J111" s="9">
        <v>0</v>
      </c>
      <c r="K111" s="8" t="s">
        <v>251</v>
      </c>
    </row>
    <row r="112" spans="1:11" ht="63">
      <c r="A112" s="3">
        <v>62</v>
      </c>
      <c r="B112" s="8" t="s">
        <v>255</v>
      </c>
      <c r="C112" s="4" t="s">
        <v>247</v>
      </c>
      <c r="D112" s="4" t="s">
        <v>250</v>
      </c>
      <c r="E112" s="4" t="s">
        <v>250</v>
      </c>
      <c r="F112" s="28">
        <v>30000000</v>
      </c>
      <c r="G112" s="11">
        <v>0</v>
      </c>
      <c r="H112" s="79">
        <v>0</v>
      </c>
      <c r="I112" s="78">
        <f t="shared" si="1"/>
        <v>0</v>
      </c>
      <c r="J112" s="9">
        <v>0</v>
      </c>
      <c r="K112" s="8" t="s">
        <v>251</v>
      </c>
    </row>
    <row r="113" spans="1:11" ht="19.5" customHeight="1">
      <c r="A113" s="155" t="s">
        <v>6</v>
      </c>
      <c r="B113" s="156"/>
      <c r="C113" s="156"/>
      <c r="D113" s="156"/>
      <c r="E113" s="157"/>
      <c r="F113" s="29">
        <f>SUM(F51:F112)</f>
        <v>570000000</v>
      </c>
      <c r="G113" s="49">
        <f>SUM(G50:G112)</f>
        <v>55309900</v>
      </c>
      <c r="H113" s="49">
        <f>SUM(H51:H112)</f>
        <v>0</v>
      </c>
      <c r="I113" s="72">
        <f>SUM(I50:I112)</f>
        <v>55309900</v>
      </c>
      <c r="J113" s="9"/>
      <c r="K113" s="9"/>
    </row>
    <row r="114" spans="1:11" ht="15" customHeight="1">
      <c r="A114" s="48"/>
      <c r="B114" s="48"/>
      <c r="C114" s="48"/>
      <c r="D114" s="48"/>
      <c r="E114" s="48"/>
      <c r="F114" s="53"/>
      <c r="G114" s="50"/>
      <c r="H114" s="50"/>
      <c r="I114" s="58"/>
      <c r="J114" s="58"/>
      <c r="K114" s="58"/>
    </row>
    <row r="115" spans="1:11" ht="15.75">
      <c r="A115" s="162" t="s">
        <v>0</v>
      </c>
      <c r="B115" s="163" t="s">
        <v>2</v>
      </c>
      <c r="C115" s="165" t="s">
        <v>236</v>
      </c>
      <c r="D115" s="165" t="s">
        <v>237</v>
      </c>
      <c r="E115" s="165" t="s">
        <v>238</v>
      </c>
      <c r="F115" s="167" t="s">
        <v>239</v>
      </c>
      <c r="G115" s="159" t="s">
        <v>240</v>
      </c>
      <c r="H115" s="168" t="s">
        <v>241</v>
      </c>
      <c r="I115" s="159" t="s">
        <v>242</v>
      </c>
      <c r="J115" s="154" t="s">
        <v>243</v>
      </c>
      <c r="K115" s="164" t="s">
        <v>244</v>
      </c>
    </row>
    <row r="116" spans="1:11" ht="51" customHeight="1">
      <c r="A116" s="162"/>
      <c r="B116" s="163"/>
      <c r="C116" s="166"/>
      <c r="D116" s="166"/>
      <c r="E116" s="166"/>
      <c r="F116" s="167"/>
      <c r="G116" s="159"/>
      <c r="H116" s="168"/>
      <c r="I116" s="159"/>
      <c r="J116" s="154"/>
      <c r="K116" s="164"/>
    </row>
    <row r="117" spans="1:11" ht="94.5">
      <c r="A117" s="40">
        <v>63</v>
      </c>
      <c r="B117" s="8" t="s">
        <v>27</v>
      </c>
      <c r="C117" s="8" t="s">
        <v>297</v>
      </c>
      <c r="D117" s="4" t="s">
        <v>250</v>
      </c>
      <c r="E117" s="4" t="s">
        <v>250</v>
      </c>
      <c r="F117" s="28">
        <v>960000000</v>
      </c>
      <c r="G117" s="17">
        <v>0</v>
      </c>
      <c r="H117" s="76">
        <v>0</v>
      </c>
      <c r="I117" s="78">
        <f>G117-H117</f>
        <v>0</v>
      </c>
      <c r="J117" s="9">
        <v>0</v>
      </c>
      <c r="K117" s="8" t="s">
        <v>251</v>
      </c>
    </row>
    <row r="118" spans="1:11" ht="16.5" customHeight="1">
      <c r="A118" s="155" t="s">
        <v>7</v>
      </c>
      <c r="B118" s="156"/>
      <c r="C118" s="156"/>
      <c r="D118" s="156"/>
      <c r="E118" s="157"/>
      <c r="F118" s="29">
        <f>F117</f>
        <v>960000000</v>
      </c>
      <c r="G118" s="42">
        <v>0</v>
      </c>
      <c r="H118" s="77">
        <f>H117</f>
        <v>0</v>
      </c>
      <c r="I118" s="72">
        <f>I117</f>
        <v>0</v>
      </c>
      <c r="J118" s="9"/>
      <c r="K118" s="9"/>
    </row>
    <row r="119" spans="1:11" ht="16.5" customHeight="1">
      <c r="A119" s="155" t="s">
        <v>7</v>
      </c>
      <c r="B119" s="156"/>
      <c r="C119" s="156"/>
      <c r="D119" s="156"/>
      <c r="E119" s="157"/>
      <c r="F119" s="29">
        <f>F113+F118</f>
        <v>1530000000</v>
      </c>
      <c r="G119" s="43">
        <v>0</v>
      </c>
      <c r="H119" s="86">
        <v>0</v>
      </c>
      <c r="I119" s="14">
        <v>0</v>
      </c>
      <c r="J119" s="9"/>
      <c r="K119" s="9"/>
    </row>
    <row r="120" spans="1:11" ht="16.5" customHeight="1">
      <c r="A120" s="155" t="s">
        <v>246</v>
      </c>
      <c r="B120" s="156"/>
      <c r="C120" s="156"/>
      <c r="D120" s="156"/>
      <c r="E120" s="157"/>
      <c r="F120" s="29">
        <f>F119+F44</f>
        <v>2934219600</v>
      </c>
      <c r="G120" s="29">
        <f>G119+G44+G113</f>
        <v>322219600.8</v>
      </c>
      <c r="H120" s="15">
        <f>H119+H44</f>
        <v>15017650</v>
      </c>
      <c r="I120" s="136">
        <f>I119+I44+I113</f>
        <v>307201950.8</v>
      </c>
      <c r="J120" s="9"/>
      <c r="K120" s="9"/>
    </row>
    <row r="121" spans="1:11" ht="16.5" customHeight="1">
      <c r="A121" s="48"/>
      <c r="B121" s="6"/>
      <c r="C121" s="48"/>
      <c r="D121" s="48"/>
      <c r="E121" s="48"/>
      <c r="F121" s="53"/>
      <c r="G121" s="53"/>
      <c r="H121" s="53"/>
      <c r="I121" s="58"/>
      <c r="J121" s="58"/>
      <c r="K121" s="58"/>
    </row>
    <row r="122" spans="1:11" ht="15.75">
      <c r="A122" s="48"/>
      <c r="B122" s="6"/>
      <c r="C122" s="48"/>
      <c r="D122" s="48"/>
      <c r="E122" s="48"/>
      <c r="F122" s="53"/>
      <c r="G122" s="53"/>
      <c r="H122" s="53"/>
      <c r="I122" s="58"/>
      <c r="J122" s="58"/>
      <c r="K122" s="58"/>
    </row>
    <row r="123" spans="1:11" ht="15.75">
      <c r="A123" s="48"/>
      <c r="B123" s="6"/>
      <c r="C123" s="48"/>
      <c r="D123" s="48"/>
      <c r="E123" s="48"/>
      <c r="F123" s="53"/>
      <c r="G123" s="53"/>
      <c r="H123" s="53"/>
      <c r="I123" s="58"/>
      <c r="J123" s="58"/>
      <c r="K123" s="58"/>
    </row>
    <row r="124" spans="1:11" ht="19.5" customHeight="1">
      <c r="A124" s="161" t="s">
        <v>170</v>
      </c>
      <c r="B124" s="161"/>
      <c r="C124" s="161"/>
      <c r="D124" s="161"/>
      <c r="E124" s="161"/>
      <c r="F124" s="161"/>
      <c r="G124" s="161"/>
      <c r="H124" s="161"/>
      <c r="I124" s="58"/>
      <c r="J124" s="58"/>
      <c r="K124" s="58"/>
    </row>
    <row r="125" spans="1:11" ht="15.75">
      <c r="A125" s="162" t="s">
        <v>0</v>
      </c>
      <c r="B125" s="163" t="s">
        <v>2</v>
      </c>
      <c r="C125" s="176" t="s">
        <v>236</v>
      </c>
      <c r="D125" s="176" t="s">
        <v>237</v>
      </c>
      <c r="E125" s="176" t="s">
        <v>238</v>
      </c>
      <c r="F125" s="178" t="s">
        <v>239</v>
      </c>
      <c r="G125" s="173" t="s">
        <v>240</v>
      </c>
      <c r="H125" s="174" t="s">
        <v>241</v>
      </c>
      <c r="I125" s="173" t="s">
        <v>242</v>
      </c>
      <c r="J125" s="175" t="s">
        <v>243</v>
      </c>
      <c r="K125" s="169" t="s">
        <v>244</v>
      </c>
    </row>
    <row r="126" spans="1:11" ht="50.25" customHeight="1">
      <c r="A126" s="162"/>
      <c r="B126" s="163"/>
      <c r="C126" s="177"/>
      <c r="D126" s="177"/>
      <c r="E126" s="177"/>
      <c r="F126" s="178"/>
      <c r="G126" s="173"/>
      <c r="H126" s="174"/>
      <c r="I126" s="173"/>
      <c r="J126" s="175"/>
      <c r="K126" s="169"/>
    </row>
    <row r="127" spans="1:11" ht="126">
      <c r="A127" s="47">
        <v>1</v>
      </c>
      <c r="B127" s="4" t="s">
        <v>171</v>
      </c>
      <c r="C127" s="4" t="s">
        <v>253</v>
      </c>
      <c r="D127" s="4" t="s">
        <v>250</v>
      </c>
      <c r="E127" s="4" t="s">
        <v>250</v>
      </c>
      <c r="F127" s="105">
        <v>22775000</v>
      </c>
      <c r="G127" s="30">
        <v>0</v>
      </c>
      <c r="H127" s="74">
        <v>0</v>
      </c>
      <c r="I127" s="11">
        <f>G127-H127</f>
        <v>0</v>
      </c>
      <c r="J127" s="9">
        <v>0</v>
      </c>
      <c r="K127" s="9"/>
    </row>
    <row r="128" spans="1:11" ht="110.25">
      <c r="A128" s="7">
        <v>2</v>
      </c>
      <c r="B128" s="8" t="s">
        <v>172</v>
      </c>
      <c r="C128" s="4" t="s">
        <v>253</v>
      </c>
      <c r="D128" s="4" t="s">
        <v>250</v>
      </c>
      <c r="E128" s="4" t="s">
        <v>250</v>
      </c>
      <c r="F128" s="28">
        <v>30220000</v>
      </c>
      <c r="G128" s="37">
        <v>0</v>
      </c>
      <c r="H128" s="74">
        <v>0</v>
      </c>
      <c r="I128" s="11">
        <f aca="true" t="shared" si="2" ref="I128:I135">G128-H128</f>
        <v>0</v>
      </c>
      <c r="J128" s="9">
        <v>0</v>
      </c>
      <c r="K128" s="9"/>
    </row>
    <row r="129" spans="1:11" ht="189">
      <c r="A129" s="47">
        <v>3</v>
      </c>
      <c r="B129" s="8" t="s">
        <v>80</v>
      </c>
      <c r="C129" s="4" t="s">
        <v>253</v>
      </c>
      <c r="D129" s="4" t="s">
        <v>250</v>
      </c>
      <c r="E129" s="4" t="s">
        <v>250</v>
      </c>
      <c r="F129" s="28">
        <v>15700000</v>
      </c>
      <c r="G129" s="37">
        <v>0</v>
      </c>
      <c r="H129" s="74">
        <v>0</v>
      </c>
      <c r="I129" s="11">
        <f t="shared" si="2"/>
        <v>0</v>
      </c>
      <c r="J129" s="9">
        <v>0</v>
      </c>
      <c r="K129" s="9"/>
    </row>
    <row r="130" spans="1:11" ht="126.75" customHeight="1">
      <c r="A130" s="47">
        <v>4</v>
      </c>
      <c r="B130" s="8" t="s">
        <v>173</v>
      </c>
      <c r="C130" s="4" t="s">
        <v>253</v>
      </c>
      <c r="D130" s="4" t="s">
        <v>250</v>
      </c>
      <c r="E130" s="4" t="s">
        <v>250</v>
      </c>
      <c r="F130" s="28">
        <v>14346480</v>
      </c>
      <c r="G130" s="37">
        <v>0</v>
      </c>
      <c r="H130" s="74">
        <v>0</v>
      </c>
      <c r="I130" s="11">
        <f t="shared" si="2"/>
        <v>0</v>
      </c>
      <c r="J130" s="9">
        <v>0</v>
      </c>
      <c r="K130" s="9"/>
    </row>
    <row r="131" spans="1:11" ht="78.75">
      <c r="A131" s="7">
        <v>5</v>
      </c>
      <c r="B131" s="44" t="s">
        <v>174</v>
      </c>
      <c r="C131" s="4" t="s">
        <v>253</v>
      </c>
      <c r="D131" s="4" t="s">
        <v>250</v>
      </c>
      <c r="E131" s="4" t="s">
        <v>250</v>
      </c>
      <c r="F131" s="144">
        <v>19040000</v>
      </c>
      <c r="G131" s="4"/>
      <c r="H131" s="74">
        <v>0</v>
      </c>
      <c r="I131" s="11">
        <f t="shared" si="2"/>
        <v>0</v>
      </c>
      <c r="J131" s="9">
        <v>0</v>
      </c>
      <c r="K131" s="9"/>
    </row>
    <row r="132" spans="1:11" ht="94.5">
      <c r="A132" s="47">
        <v>6</v>
      </c>
      <c r="B132" s="44" t="s">
        <v>175</v>
      </c>
      <c r="C132" s="4" t="s">
        <v>253</v>
      </c>
      <c r="D132" s="4" t="s">
        <v>250</v>
      </c>
      <c r="E132" s="4" t="s">
        <v>250</v>
      </c>
      <c r="F132" s="137">
        <v>15816680</v>
      </c>
      <c r="G132" s="4"/>
      <c r="H132" s="74">
        <v>0</v>
      </c>
      <c r="I132" s="11">
        <f t="shared" si="2"/>
        <v>0</v>
      </c>
      <c r="J132" s="9">
        <v>0</v>
      </c>
      <c r="K132" s="9"/>
    </row>
    <row r="133" spans="1:11" ht="47.25">
      <c r="A133" s="47">
        <v>7</v>
      </c>
      <c r="B133" s="8" t="s">
        <v>67</v>
      </c>
      <c r="C133" s="4" t="s">
        <v>253</v>
      </c>
      <c r="D133" s="4" t="s">
        <v>250</v>
      </c>
      <c r="E133" s="4" t="s">
        <v>250</v>
      </c>
      <c r="F133" s="28">
        <v>13635640</v>
      </c>
      <c r="G133" s="37">
        <v>0</v>
      </c>
      <c r="H133" s="74">
        <v>0</v>
      </c>
      <c r="I133" s="11">
        <f t="shared" si="2"/>
        <v>0</v>
      </c>
      <c r="J133" s="9">
        <v>0</v>
      </c>
      <c r="K133" s="9"/>
    </row>
    <row r="134" spans="1:11" ht="63">
      <c r="A134" s="7">
        <v>8</v>
      </c>
      <c r="B134" s="8" t="s">
        <v>68</v>
      </c>
      <c r="C134" s="4" t="s">
        <v>253</v>
      </c>
      <c r="D134" s="4" t="s">
        <v>250</v>
      </c>
      <c r="E134" s="4" t="s">
        <v>250</v>
      </c>
      <c r="F134" s="28">
        <v>8510600</v>
      </c>
      <c r="G134" s="37">
        <v>0</v>
      </c>
      <c r="H134" s="74">
        <v>0</v>
      </c>
      <c r="I134" s="11">
        <f t="shared" si="2"/>
        <v>0</v>
      </c>
      <c r="J134" s="9">
        <v>0</v>
      </c>
      <c r="K134" s="9"/>
    </row>
    <row r="135" spans="1:11" ht="15.75" customHeight="1">
      <c r="A135" s="170" t="s">
        <v>69</v>
      </c>
      <c r="B135" s="171"/>
      <c r="C135" s="171"/>
      <c r="D135" s="171"/>
      <c r="E135" s="172"/>
      <c r="F135" s="29">
        <f>SUM(F127:F134)</f>
        <v>140044400</v>
      </c>
      <c r="G135" s="56">
        <f>SUM(G127:G134)</f>
        <v>0</v>
      </c>
      <c r="H135" s="75">
        <v>0</v>
      </c>
      <c r="I135" s="14">
        <f t="shared" si="2"/>
        <v>0</v>
      </c>
      <c r="J135" s="9"/>
      <c r="K135" s="9"/>
    </row>
    <row r="136" spans="1:11" ht="15.75">
      <c r="A136" s="48"/>
      <c r="B136" s="6"/>
      <c r="C136" s="48"/>
      <c r="D136" s="48"/>
      <c r="E136" s="48"/>
      <c r="F136" s="53"/>
      <c r="G136" s="53"/>
      <c r="H136" s="70"/>
      <c r="I136" s="70"/>
      <c r="J136" s="58"/>
      <c r="K136" s="58"/>
    </row>
    <row r="137" spans="1:11" ht="20.25" customHeight="1">
      <c r="A137" s="158" t="s">
        <v>176</v>
      </c>
      <c r="B137" s="158"/>
      <c r="C137" s="158"/>
      <c r="D137" s="158"/>
      <c r="E137" s="158"/>
      <c r="F137" s="158"/>
      <c r="G137" s="158"/>
      <c r="H137" s="158"/>
      <c r="I137" s="158"/>
      <c r="J137" s="69"/>
      <c r="K137" s="58"/>
    </row>
    <row r="138" spans="1:11" ht="15.75">
      <c r="A138" s="162" t="s">
        <v>0</v>
      </c>
      <c r="B138" s="163" t="s">
        <v>2</v>
      </c>
      <c r="C138" s="165" t="s">
        <v>236</v>
      </c>
      <c r="D138" s="165" t="s">
        <v>237</v>
      </c>
      <c r="E138" s="165" t="s">
        <v>238</v>
      </c>
      <c r="F138" s="167" t="s">
        <v>239</v>
      </c>
      <c r="G138" s="159" t="s">
        <v>240</v>
      </c>
      <c r="H138" s="168" t="s">
        <v>241</v>
      </c>
      <c r="I138" s="159" t="s">
        <v>242</v>
      </c>
      <c r="J138" s="154" t="s">
        <v>243</v>
      </c>
      <c r="K138" s="164" t="s">
        <v>244</v>
      </c>
    </row>
    <row r="139" spans="1:11" ht="15.75">
      <c r="A139" s="162"/>
      <c r="B139" s="163"/>
      <c r="C139" s="166"/>
      <c r="D139" s="166"/>
      <c r="E139" s="166"/>
      <c r="F139" s="167"/>
      <c r="G139" s="159"/>
      <c r="H139" s="168"/>
      <c r="I139" s="159"/>
      <c r="J139" s="154"/>
      <c r="K139" s="164"/>
    </row>
    <row r="140" spans="1:11" ht="47.25">
      <c r="A140" s="7">
        <v>1</v>
      </c>
      <c r="B140" s="8" t="s">
        <v>177</v>
      </c>
      <c r="C140" s="8" t="s">
        <v>253</v>
      </c>
      <c r="D140" s="8" t="s">
        <v>250</v>
      </c>
      <c r="E140" s="8" t="s">
        <v>250</v>
      </c>
      <c r="F140" s="28">
        <v>20000000</v>
      </c>
      <c r="G140" s="11">
        <v>0</v>
      </c>
      <c r="H140" s="67">
        <v>0</v>
      </c>
      <c r="I140" s="11">
        <f>G140-H140</f>
        <v>0</v>
      </c>
      <c r="J140" s="9">
        <v>0</v>
      </c>
      <c r="K140" s="8" t="s">
        <v>251</v>
      </c>
    </row>
    <row r="141" spans="1:11" ht="63">
      <c r="A141" s="7">
        <v>2</v>
      </c>
      <c r="B141" s="4" t="s">
        <v>57</v>
      </c>
      <c r="C141" s="4" t="s">
        <v>247</v>
      </c>
      <c r="D141" s="8" t="s">
        <v>250</v>
      </c>
      <c r="E141" s="8" t="s">
        <v>250</v>
      </c>
      <c r="F141" s="105">
        <v>5200000</v>
      </c>
      <c r="G141" s="11">
        <v>0</v>
      </c>
      <c r="H141" s="67">
        <v>0</v>
      </c>
      <c r="I141" s="11">
        <f aca="true" t="shared" si="3" ref="I141:I204">G141-H141</f>
        <v>0</v>
      </c>
      <c r="J141" s="9">
        <v>0</v>
      </c>
      <c r="K141" s="8" t="s">
        <v>251</v>
      </c>
    </row>
    <row r="142" spans="1:11" ht="63">
      <c r="A142" s="7">
        <v>3</v>
      </c>
      <c r="B142" s="4" t="s">
        <v>58</v>
      </c>
      <c r="C142" s="4" t="s">
        <v>247</v>
      </c>
      <c r="D142" s="8" t="s">
        <v>250</v>
      </c>
      <c r="E142" s="8" t="s">
        <v>250</v>
      </c>
      <c r="F142" s="105">
        <v>5200000</v>
      </c>
      <c r="G142" s="11">
        <v>0</v>
      </c>
      <c r="H142" s="67">
        <v>0</v>
      </c>
      <c r="I142" s="11">
        <f t="shared" si="3"/>
        <v>0</v>
      </c>
      <c r="J142" s="9">
        <v>0</v>
      </c>
      <c r="K142" s="8" t="s">
        <v>251</v>
      </c>
    </row>
    <row r="143" spans="1:11" ht="63">
      <c r="A143" s="7">
        <v>4</v>
      </c>
      <c r="B143" s="4" t="s">
        <v>188</v>
      </c>
      <c r="C143" s="36" t="s">
        <v>247</v>
      </c>
      <c r="D143" s="8" t="s">
        <v>250</v>
      </c>
      <c r="E143" s="8" t="s">
        <v>250</v>
      </c>
      <c r="F143" s="105">
        <v>20000000</v>
      </c>
      <c r="G143" s="11">
        <v>0</v>
      </c>
      <c r="H143" s="67">
        <v>0</v>
      </c>
      <c r="I143" s="11">
        <f t="shared" si="3"/>
        <v>0</v>
      </c>
      <c r="J143" s="9">
        <v>0</v>
      </c>
      <c r="K143" s="8" t="s">
        <v>251</v>
      </c>
    </row>
    <row r="144" spans="1:11" ht="51" customHeight="1">
      <c r="A144" s="7">
        <v>5</v>
      </c>
      <c r="B144" s="36" t="s">
        <v>189</v>
      </c>
      <c r="C144" s="36" t="s">
        <v>247</v>
      </c>
      <c r="D144" s="8" t="s">
        <v>250</v>
      </c>
      <c r="E144" s="8" t="s">
        <v>250</v>
      </c>
      <c r="F144" s="105">
        <v>10000000</v>
      </c>
      <c r="G144" s="11">
        <v>0</v>
      </c>
      <c r="H144" s="67">
        <v>0</v>
      </c>
      <c r="I144" s="11">
        <f t="shared" si="3"/>
        <v>0</v>
      </c>
      <c r="J144" s="9">
        <v>0</v>
      </c>
      <c r="K144" s="8" t="s">
        <v>251</v>
      </c>
    </row>
    <row r="145" spans="1:11" ht="51.75" customHeight="1">
      <c r="A145" s="7">
        <v>6</v>
      </c>
      <c r="B145" s="36" t="s">
        <v>191</v>
      </c>
      <c r="C145" s="36" t="s">
        <v>247</v>
      </c>
      <c r="D145" s="8" t="s">
        <v>250</v>
      </c>
      <c r="E145" s="8" t="s">
        <v>250</v>
      </c>
      <c r="F145" s="105">
        <v>6000000</v>
      </c>
      <c r="G145" s="11">
        <v>0</v>
      </c>
      <c r="H145" s="67">
        <v>0</v>
      </c>
      <c r="I145" s="11">
        <f t="shared" si="3"/>
        <v>0</v>
      </c>
      <c r="J145" s="9">
        <v>0</v>
      </c>
      <c r="K145" s="8" t="s">
        <v>251</v>
      </c>
    </row>
    <row r="146" spans="1:11" ht="51.75" customHeight="1">
      <c r="A146" s="7">
        <v>7</v>
      </c>
      <c r="B146" s="36" t="s">
        <v>190</v>
      </c>
      <c r="C146" s="36" t="s">
        <v>247</v>
      </c>
      <c r="D146" s="8" t="s">
        <v>250</v>
      </c>
      <c r="E146" s="8" t="s">
        <v>250</v>
      </c>
      <c r="F146" s="105">
        <v>10000000</v>
      </c>
      <c r="G146" s="11">
        <v>0</v>
      </c>
      <c r="H146" s="67">
        <v>0</v>
      </c>
      <c r="I146" s="11">
        <f t="shared" si="3"/>
        <v>0</v>
      </c>
      <c r="J146" s="9">
        <v>0</v>
      </c>
      <c r="K146" s="8" t="s">
        <v>251</v>
      </c>
    </row>
    <row r="147" spans="1:11" ht="42" customHeight="1">
      <c r="A147" s="7">
        <v>8</v>
      </c>
      <c r="B147" s="36" t="s">
        <v>156</v>
      </c>
      <c r="C147" s="8" t="s">
        <v>253</v>
      </c>
      <c r="D147" s="8" t="s">
        <v>250</v>
      </c>
      <c r="E147" s="8" t="s">
        <v>250</v>
      </c>
      <c r="F147" s="105">
        <v>15000000</v>
      </c>
      <c r="G147" s="11">
        <v>0</v>
      </c>
      <c r="H147" s="67">
        <v>0</v>
      </c>
      <c r="I147" s="11">
        <f t="shared" si="3"/>
        <v>0</v>
      </c>
      <c r="J147" s="9">
        <v>0</v>
      </c>
      <c r="K147" s="8" t="s">
        <v>251</v>
      </c>
    </row>
    <row r="148" spans="1:11" ht="66" customHeight="1">
      <c r="A148" s="7">
        <v>9</v>
      </c>
      <c r="B148" s="36" t="s">
        <v>157</v>
      </c>
      <c r="C148" s="36" t="s">
        <v>247</v>
      </c>
      <c r="D148" s="8" t="s">
        <v>250</v>
      </c>
      <c r="E148" s="8" t="s">
        <v>250</v>
      </c>
      <c r="F148" s="145">
        <v>3055000</v>
      </c>
      <c r="G148" s="11">
        <v>0</v>
      </c>
      <c r="H148" s="67">
        <v>0</v>
      </c>
      <c r="I148" s="11">
        <f t="shared" si="3"/>
        <v>0</v>
      </c>
      <c r="J148" s="9">
        <v>0</v>
      </c>
      <c r="K148" s="8" t="s">
        <v>251</v>
      </c>
    </row>
    <row r="149" spans="1:11" ht="51" customHeight="1">
      <c r="A149" s="7">
        <v>10</v>
      </c>
      <c r="B149" s="8" t="s">
        <v>37</v>
      </c>
      <c r="C149" s="8" t="s">
        <v>253</v>
      </c>
      <c r="D149" s="8" t="s">
        <v>250</v>
      </c>
      <c r="E149" s="8" t="s">
        <v>250</v>
      </c>
      <c r="F149" s="105">
        <f>10000000+370150</f>
        <v>10370150</v>
      </c>
      <c r="G149" s="11">
        <v>0</v>
      </c>
      <c r="H149" s="67">
        <v>0</v>
      </c>
      <c r="I149" s="11">
        <f t="shared" si="3"/>
        <v>0</v>
      </c>
      <c r="J149" s="9">
        <v>0</v>
      </c>
      <c r="K149" s="8" t="s">
        <v>251</v>
      </c>
    </row>
    <row r="150" spans="1:11" ht="51.75" customHeight="1">
      <c r="A150" s="7">
        <v>11</v>
      </c>
      <c r="B150" s="8" t="s">
        <v>41</v>
      </c>
      <c r="C150" s="36" t="s">
        <v>247</v>
      </c>
      <c r="D150" s="8" t="s">
        <v>250</v>
      </c>
      <c r="E150" s="8" t="s">
        <v>250</v>
      </c>
      <c r="F150" s="105">
        <v>10000000</v>
      </c>
      <c r="G150" s="11">
        <v>0</v>
      </c>
      <c r="H150" s="67">
        <v>0</v>
      </c>
      <c r="I150" s="11">
        <f t="shared" si="3"/>
        <v>0</v>
      </c>
      <c r="J150" s="9">
        <v>0</v>
      </c>
      <c r="K150" s="8" t="s">
        <v>251</v>
      </c>
    </row>
    <row r="151" spans="1:11" ht="50.25" customHeight="1">
      <c r="A151" s="7">
        <v>12</v>
      </c>
      <c r="B151" s="8" t="s">
        <v>46</v>
      </c>
      <c r="C151" s="36" t="s">
        <v>247</v>
      </c>
      <c r="D151" s="8" t="s">
        <v>250</v>
      </c>
      <c r="E151" s="8" t="s">
        <v>250</v>
      </c>
      <c r="F151" s="145">
        <v>6000000</v>
      </c>
      <c r="G151" s="11">
        <v>0</v>
      </c>
      <c r="H151" s="67">
        <v>0</v>
      </c>
      <c r="I151" s="11">
        <f t="shared" si="3"/>
        <v>0</v>
      </c>
      <c r="J151" s="9">
        <v>0</v>
      </c>
      <c r="K151" s="8" t="s">
        <v>251</v>
      </c>
    </row>
    <row r="152" spans="1:11" ht="63">
      <c r="A152" s="7">
        <v>13</v>
      </c>
      <c r="B152" s="36" t="s">
        <v>59</v>
      </c>
      <c r="C152" s="36" t="s">
        <v>247</v>
      </c>
      <c r="D152" s="8" t="s">
        <v>250</v>
      </c>
      <c r="E152" s="8" t="s">
        <v>250</v>
      </c>
      <c r="F152" s="105">
        <v>5200000</v>
      </c>
      <c r="G152" s="11">
        <v>0</v>
      </c>
      <c r="H152" s="67">
        <v>0</v>
      </c>
      <c r="I152" s="11">
        <f t="shared" si="3"/>
        <v>0</v>
      </c>
      <c r="J152" s="9">
        <v>0</v>
      </c>
      <c r="K152" s="8" t="s">
        <v>251</v>
      </c>
    </row>
    <row r="153" spans="1:11" ht="63.75" customHeight="1">
      <c r="A153" s="7">
        <v>14</v>
      </c>
      <c r="B153" s="8" t="s">
        <v>38</v>
      </c>
      <c r="C153" s="36" t="s">
        <v>247</v>
      </c>
      <c r="D153" s="8" t="s">
        <v>250</v>
      </c>
      <c r="E153" s="8" t="s">
        <v>250</v>
      </c>
      <c r="F153" s="28">
        <v>10000000</v>
      </c>
      <c r="G153" s="11">
        <v>0</v>
      </c>
      <c r="H153" s="67">
        <v>0</v>
      </c>
      <c r="I153" s="11">
        <f t="shared" si="3"/>
        <v>0</v>
      </c>
      <c r="J153" s="9">
        <v>0</v>
      </c>
      <c r="K153" s="8" t="s">
        <v>251</v>
      </c>
    </row>
    <row r="154" spans="1:11" ht="63">
      <c r="A154" s="7">
        <v>15</v>
      </c>
      <c r="B154" s="8" t="s">
        <v>42</v>
      </c>
      <c r="C154" s="36" t="s">
        <v>247</v>
      </c>
      <c r="D154" s="8" t="s">
        <v>250</v>
      </c>
      <c r="E154" s="8" t="s">
        <v>250</v>
      </c>
      <c r="F154" s="28">
        <v>10000000</v>
      </c>
      <c r="G154" s="11">
        <v>0</v>
      </c>
      <c r="H154" s="67">
        <v>0</v>
      </c>
      <c r="I154" s="11">
        <f t="shared" si="3"/>
        <v>0</v>
      </c>
      <c r="J154" s="9">
        <v>0</v>
      </c>
      <c r="K154" s="8" t="s">
        <v>251</v>
      </c>
    </row>
    <row r="155" spans="1:11" ht="63">
      <c r="A155" s="7">
        <v>16</v>
      </c>
      <c r="B155" s="8" t="s">
        <v>44</v>
      </c>
      <c r="C155" s="36" t="s">
        <v>247</v>
      </c>
      <c r="D155" s="8" t="s">
        <v>250</v>
      </c>
      <c r="E155" s="8" t="s">
        <v>250</v>
      </c>
      <c r="F155" s="145">
        <v>6000000</v>
      </c>
      <c r="G155" s="11">
        <v>0</v>
      </c>
      <c r="H155" s="67">
        <v>0</v>
      </c>
      <c r="I155" s="11">
        <f t="shared" si="3"/>
        <v>0</v>
      </c>
      <c r="J155" s="9">
        <v>0</v>
      </c>
      <c r="K155" s="8" t="s">
        <v>251</v>
      </c>
    </row>
    <row r="156" spans="1:11" ht="47.25">
      <c r="A156" s="7">
        <v>17</v>
      </c>
      <c r="B156" s="8" t="s">
        <v>150</v>
      </c>
      <c r="C156" s="8" t="s">
        <v>253</v>
      </c>
      <c r="D156" s="8" t="s">
        <v>250</v>
      </c>
      <c r="E156" s="8" t="s">
        <v>250</v>
      </c>
      <c r="F156" s="145">
        <v>10000000</v>
      </c>
      <c r="G156" s="11">
        <v>0</v>
      </c>
      <c r="H156" s="67">
        <v>0</v>
      </c>
      <c r="I156" s="11">
        <f t="shared" si="3"/>
        <v>0</v>
      </c>
      <c r="J156" s="9">
        <v>0</v>
      </c>
      <c r="K156" s="8" t="s">
        <v>251</v>
      </c>
    </row>
    <row r="157" spans="1:11" ht="63">
      <c r="A157" s="7">
        <v>18</v>
      </c>
      <c r="B157" s="8" t="s">
        <v>235</v>
      </c>
      <c r="C157" s="8" t="s">
        <v>260</v>
      </c>
      <c r="D157" s="8" t="s">
        <v>250</v>
      </c>
      <c r="E157" s="8" t="s">
        <v>250</v>
      </c>
      <c r="F157" s="145">
        <v>20000000</v>
      </c>
      <c r="G157" s="11">
        <v>0</v>
      </c>
      <c r="H157" s="67">
        <v>0</v>
      </c>
      <c r="I157" s="11">
        <f t="shared" si="3"/>
        <v>0</v>
      </c>
      <c r="J157" s="9">
        <v>0</v>
      </c>
      <c r="K157" s="8" t="s">
        <v>251</v>
      </c>
    </row>
    <row r="158" spans="1:11" ht="63">
      <c r="A158" s="7">
        <v>19</v>
      </c>
      <c r="B158" s="4" t="s">
        <v>53</v>
      </c>
      <c r="C158" s="36" t="s">
        <v>247</v>
      </c>
      <c r="D158" s="8" t="s">
        <v>250</v>
      </c>
      <c r="E158" s="8" t="s">
        <v>250</v>
      </c>
      <c r="F158" s="105">
        <v>6110000</v>
      </c>
      <c r="G158" s="11">
        <v>0</v>
      </c>
      <c r="H158" s="67">
        <v>0</v>
      </c>
      <c r="I158" s="11">
        <f t="shared" si="3"/>
        <v>0</v>
      </c>
      <c r="J158" s="9">
        <v>0</v>
      </c>
      <c r="K158" s="8" t="s">
        <v>251</v>
      </c>
    </row>
    <row r="159" spans="1:11" ht="63">
      <c r="A159" s="7">
        <v>20</v>
      </c>
      <c r="B159" s="8" t="s">
        <v>43</v>
      </c>
      <c r="C159" s="36" t="s">
        <v>247</v>
      </c>
      <c r="D159" s="8" t="s">
        <v>250</v>
      </c>
      <c r="E159" s="8" t="s">
        <v>250</v>
      </c>
      <c r="F159" s="105">
        <v>10000000</v>
      </c>
      <c r="G159" s="11">
        <v>0</v>
      </c>
      <c r="H159" s="67">
        <v>0</v>
      </c>
      <c r="I159" s="11">
        <f t="shared" si="3"/>
        <v>0</v>
      </c>
      <c r="J159" s="9">
        <v>0</v>
      </c>
      <c r="K159" s="8" t="s">
        <v>251</v>
      </c>
    </row>
    <row r="160" spans="1:11" ht="63">
      <c r="A160" s="7">
        <v>21</v>
      </c>
      <c r="B160" s="8" t="s">
        <v>229</v>
      </c>
      <c r="C160" s="8" t="s">
        <v>260</v>
      </c>
      <c r="D160" s="8" t="s">
        <v>250</v>
      </c>
      <c r="E160" s="8" t="s">
        <v>250</v>
      </c>
      <c r="F160" s="105">
        <v>20000000</v>
      </c>
      <c r="G160" s="11">
        <v>0</v>
      </c>
      <c r="H160" s="67">
        <v>0</v>
      </c>
      <c r="I160" s="11">
        <f t="shared" si="3"/>
        <v>0</v>
      </c>
      <c r="J160" s="9">
        <v>0</v>
      </c>
      <c r="K160" s="8" t="s">
        <v>251</v>
      </c>
    </row>
    <row r="161" spans="1:11" ht="63">
      <c r="A161" s="7">
        <v>22</v>
      </c>
      <c r="B161" s="4" t="s">
        <v>66</v>
      </c>
      <c r="C161" s="4" t="s">
        <v>292</v>
      </c>
      <c r="D161" s="8" t="s">
        <v>250</v>
      </c>
      <c r="E161" s="8" t="s">
        <v>250</v>
      </c>
      <c r="F161" s="28">
        <v>5000000</v>
      </c>
      <c r="G161" s="11">
        <v>0</v>
      </c>
      <c r="H161" s="67">
        <v>0</v>
      </c>
      <c r="I161" s="11">
        <f t="shared" si="3"/>
        <v>0</v>
      </c>
      <c r="J161" s="9">
        <v>0</v>
      </c>
      <c r="K161" s="8" t="s">
        <v>251</v>
      </c>
    </row>
    <row r="162" spans="1:11" ht="63">
      <c r="A162" s="7">
        <v>23</v>
      </c>
      <c r="B162" s="4" t="s">
        <v>54</v>
      </c>
      <c r="C162" s="36" t="s">
        <v>247</v>
      </c>
      <c r="D162" s="8" t="s">
        <v>250</v>
      </c>
      <c r="E162" s="8" t="s">
        <v>250</v>
      </c>
      <c r="F162" s="105">
        <v>6110000</v>
      </c>
      <c r="G162" s="11">
        <v>0</v>
      </c>
      <c r="H162" s="67">
        <v>0</v>
      </c>
      <c r="I162" s="11">
        <f t="shared" si="3"/>
        <v>0</v>
      </c>
      <c r="J162" s="9">
        <v>0</v>
      </c>
      <c r="K162" s="8" t="s">
        <v>251</v>
      </c>
    </row>
    <row r="163" spans="1:11" ht="31.5">
      <c r="A163" s="7">
        <v>24</v>
      </c>
      <c r="B163" s="4" t="s">
        <v>194</v>
      </c>
      <c r="C163" s="4" t="s">
        <v>292</v>
      </c>
      <c r="D163" s="8" t="s">
        <v>250</v>
      </c>
      <c r="E163" s="8" t="s">
        <v>250</v>
      </c>
      <c r="F163" s="105">
        <v>20000000</v>
      </c>
      <c r="G163" s="11">
        <v>0</v>
      </c>
      <c r="H163" s="67">
        <v>0</v>
      </c>
      <c r="I163" s="11">
        <f t="shared" si="3"/>
        <v>0</v>
      </c>
      <c r="J163" s="9">
        <v>0</v>
      </c>
      <c r="K163" s="8" t="s">
        <v>251</v>
      </c>
    </row>
    <row r="164" spans="1:11" ht="63">
      <c r="A164" s="7">
        <v>25</v>
      </c>
      <c r="B164" s="8" t="s">
        <v>90</v>
      </c>
      <c r="C164" s="4" t="s">
        <v>292</v>
      </c>
      <c r="D164" s="8" t="s">
        <v>250</v>
      </c>
      <c r="E164" s="8" t="s">
        <v>250</v>
      </c>
      <c r="F164" s="28">
        <v>30000000</v>
      </c>
      <c r="G164" s="11">
        <v>0</v>
      </c>
      <c r="H164" s="67">
        <v>0</v>
      </c>
      <c r="I164" s="11">
        <f t="shared" si="3"/>
        <v>0</v>
      </c>
      <c r="J164" s="9">
        <v>0</v>
      </c>
      <c r="K164" s="8" t="s">
        <v>251</v>
      </c>
    </row>
    <row r="165" spans="1:11" ht="63">
      <c r="A165" s="7">
        <v>26</v>
      </c>
      <c r="B165" s="8" t="s">
        <v>39</v>
      </c>
      <c r="C165" s="36" t="s">
        <v>247</v>
      </c>
      <c r="D165" s="8" t="s">
        <v>250</v>
      </c>
      <c r="E165" s="8" t="s">
        <v>250</v>
      </c>
      <c r="F165" s="28">
        <v>10000000</v>
      </c>
      <c r="G165" s="11">
        <v>0</v>
      </c>
      <c r="H165" s="67">
        <v>0</v>
      </c>
      <c r="I165" s="11">
        <f t="shared" si="3"/>
        <v>0</v>
      </c>
      <c r="J165" s="9">
        <v>0</v>
      </c>
      <c r="K165" s="8" t="s">
        <v>251</v>
      </c>
    </row>
    <row r="166" spans="1:11" ht="63">
      <c r="A166" s="7">
        <v>27</v>
      </c>
      <c r="B166" s="20" t="s">
        <v>109</v>
      </c>
      <c r="C166" s="36" t="s">
        <v>247</v>
      </c>
      <c r="D166" s="8" t="s">
        <v>250</v>
      </c>
      <c r="E166" s="8" t="s">
        <v>250</v>
      </c>
      <c r="F166" s="139">
        <v>15000000</v>
      </c>
      <c r="G166" s="11">
        <v>0</v>
      </c>
      <c r="H166" s="67">
        <v>0</v>
      </c>
      <c r="I166" s="11">
        <f t="shared" si="3"/>
        <v>0</v>
      </c>
      <c r="J166" s="9">
        <v>0</v>
      </c>
      <c r="K166" s="8" t="s">
        <v>251</v>
      </c>
    </row>
    <row r="167" spans="1:11" ht="63">
      <c r="A167" s="7">
        <v>28</v>
      </c>
      <c r="B167" s="20" t="s">
        <v>110</v>
      </c>
      <c r="C167" s="36" t="s">
        <v>247</v>
      </c>
      <c r="D167" s="8" t="s">
        <v>250</v>
      </c>
      <c r="E167" s="8" t="s">
        <v>250</v>
      </c>
      <c r="F167" s="139">
        <v>15000000</v>
      </c>
      <c r="G167" s="11">
        <v>0</v>
      </c>
      <c r="H167" s="67">
        <v>0</v>
      </c>
      <c r="I167" s="11">
        <f t="shared" si="3"/>
        <v>0</v>
      </c>
      <c r="J167" s="9">
        <v>0</v>
      </c>
      <c r="K167" s="8" t="s">
        <v>251</v>
      </c>
    </row>
    <row r="168" spans="1:11" ht="63">
      <c r="A168" s="7">
        <v>29</v>
      </c>
      <c r="B168" s="20" t="s">
        <v>111</v>
      </c>
      <c r="C168" s="36" t="s">
        <v>247</v>
      </c>
      <c r="D168" s="8" t="s">
        <v>250</v>
      </c>
      <c r="E168" s="8" t="s">
        <v>250</v>
      </c>
      <c r="F168" s="139">
        <v>1500000</v>
      </c>
      <c r="G168" s="11">
        <v>0</v>
      </c>
      <c r="H168" s="67">
        <v>0</v>
      </c>
      <c r="I168" s="11">
        <f t="shared" si="3"/>
        <v>0</v>
      </c>
      <c r="J168" s="9">
        <v>0</v>
      </c>
      <c r="K168" s="8" t="s">
        <v>251</v>
      </c>
    </row>
    <row r="169" spans="1:11" ht="63">
      <c r="A169" s="7">
        <v>30</v>
      </c>
      <c r="B169" s="20" t="s">
        <v>112</v>
      </c>
      <c r="C169" s="36" t="s">
        <v>247</v>
      </c>
      <c r="D169" s="8" t="s">
        <v>250</v>
      </c>
      <c r="E169" s="8" t="s">
        <v>250</v>
      </c>
      <c r="F169" s="139">
        <v>2000000</v>
      </c>
      <c r="G169" s="11">
        <v>0</v>
      </c>
      <c r="H169" s="67">
        <v>0</v>
      </c>
      <c r="I169" s="11">
        <f t="shared" si="3"/>
        <v>0</v>
      </c>
      <c r="J169" s="9">
        <v>0</v>
      </c>
      <c r="K169" s="8" t="s">
        <v>251</v>
      </c>
    </row>
    <row r="170" spans="1:11" ht="63">
      <c r="A170" s="7">
        <v>31</v>
      </c>
      <c r="B170" s="20" t="s">
        <v>113</v>
      </c>
      <c r="C170" s="36" t="s">
        <v>247</v>
      </c>
      <c r="D170" s="8" t="s">
        <v>250</v>
      </c>
      <c r="E170" s="8" t="s">
        <v>250</v>
      </c>
      <c r="F170" s="139">
        <v>10000000</v>
      </c>
      <c r="G170" s="11">
        <v>0</v>
      </c>
      <c r="H170" s="67">
        <v>0</v>
      </c>
      <c r="I170" s="11">
        <f t="shared" si="3"/>
        <v>0</v>
      </c>
      <c r="J170" s="9">
        <v>0</v>
      </c>
      <c r="K170" s="8" t="s">
        <v>251</v>
      </c>
    </row>
    <row r="171" spans="1:11" ht="63">
      <c r="A171" s="7">
        <v>32</v>
      </c>
      <c r="B171" s="8" t="s">
        <v>50</v>
      </c>
      <c r="C171" s="36" t="s">
        <v>247</v>
      </c>
      <c r="D171" s="8" t="s">
        <v>250</v>
      </c>
      <c r="E171" s="8" t="s">
        <v>250</v>
      </c>
      <c r="F171" s="145">
        <v>20000000</v>
      </c>
      <c r="G171" s="11">
        <v>0</v>
      </c>
      <c r="H171" s="67">
        <v>0</v>
      </c>
      <c r="I171" s="11">
        <f t="shared" si="3"/>
        <v>0</v>
      </c>
      <c r="J171" s="9">
        <v>0</v>
      </c>
      <c r="K171" s="8" t="s">
        <v>251</v>
      </c>
    </row>
    <row r="172" spans="1:11" ht="63">
      <c r="A172" s="7">
        <v>33</v>
      </c>
      <c r="B172" s="20" t="s">
        <v>114</v>
      </c>
      <c r="C172" s="36" t="s">
        <v>247</v>
      </c>
      <c r="D172" s="8" t="s">
        <v>250</v>
      </c>
      <c r="E172" s="8" t="s">
        <v>250</v>
      </c>
      <c r="F172" s="139">
        <v>30000000</v>
      </c>
      <c r="G172" s="38">
        <v>0</v>
      </c>
      <c r="H172" s="67">
        <v>0</v>
      </c>
      <c r="I172" s="11">
        <f t="shared" si="3"/>
        <v>0</v>
      </c>
      <c r="J172" s="9">
        <v>0</v>
      </c>
      <c r="K172" s="8" t="s">
        <v>251</v>
      </c>
    </row>
    <row r="173" spans="1:11" ht="63">
      <c r="A173" s="7">
        <v>34</v>
      </c>
      <c r="B173" s="8" t="s">
        <v>128</v>
      </c>
      <c r="C173" s="4" t="s">
        <v>247</v>
      </c>
      <c r="D173" s="8" t="s">
        <v>250</v>
      </c>
      <c r="E173" s="8" t="s">
        <v>250</v>
      </c>
      <c r="F173" s="28">
        <v>5000000</v>
      </c>
      <c r="G173" s="11">
        <v>0</v>
      </c>
      <c r="H173" s="67">
        <v>0</v>
      </c>
      <c r="I173" s="11">
        <f t="shared" si="3"/>
        <v>0</v>
      </c>
      <c r="J173" s="9">
        <v>0</v>
      </c>
      <c r="K173" s="8" t="s">
        <v>251</v>
      </c>
    </row>
    <row r="174" spans="1:11" ht="94.5">
      <c r="A174" s="7">
        <v>35</v>
      </c>
      <c r="B174" s="8" t="s">
        <v>115</v>
      </c>
      <c r="C174" s="4" t="s">
        <v>247</v>
      </c>
      <c r="D174" s="8" t="s">
        <v>250</v>
      </c>
      <c r="E174" s="8" t="s">
        <v>250</v>
      </c>
      <c r="F174" s="28">
        <v>5000000</v>
      </c>
      <c r="G174" s="11">
        <v>0</v>
      </c>
      <c r="H174" s="67">
        <v>0</v>
      </c>
      <c r="I174" s="11">
        <f t="shared" si="3"/>
        <v>0</v>
      </c>
      <c r="J174" s="9">
        <v>0</v>
      </c>
      <c r="K174" s="8" t="s">
        <v>251</v>
      </c>
    </row>
    <row r="175" spans="1:11" ht="63">
      <c r="A175" s="7">
        <v>36</v>
      </c>
      <c r="B175" s="20" t="s">
        <v>116</v>
      </c>
      <c r="C175" s="36" t="s">
        <v>247</v>
      </c>
      <c r="D175" s="8" t="s">
        <v>250</v>
      </c>
      <c r="E175" s="8" t="s">
        <v>250</v>
      </c>
      <c r="F175" s="139">
        <v>13900050</v>
      </c>
      <c r="G175" s="11">
        <v>0</v>
      </c>
      <c r="H175" s="67">
        <v>0</v>
      </c>
      <c r="I175" s="11">
        <f t="shared" si="3"/>
        <v>0</v>
      </c>
      <c r="J175" s="9">
        <v>0</v>
      </c>
      <c r="K175" s="8" t="s">
        <v>251</v>
      </c>
    </row>
    <row r="176" spans="1:11" ht="78.75">
      <c r="A176" s="7">
        <v>37</v>
      </c>
      <c r="B176" s="20" t="s">
        <v>117</v>
      </c>
      <c r="C176" s="36" t="s">
        <v>247</v>
      </c>
      <c r="D176" s="8" t="s">
        <v>250</v>
      </c>
      <c r="E176" s="8" t="s">
        <v>250</v>
      </c>
      <c r="F176" s="139">
        <v>5000000</v>
      </c>
      <c r="G176" s="11">
        <v>0</v>
      </c>
      <c r="H176" s="67">
        <v>0</v>
      </c>
      <c r="I176" s="11">
        <f t="shared" si="3"/>
        <v>0</v>
      </c>
      <c r="J176" s="9">
        <v>0</v>
      </c>
      <c r="K176" s="8" t="s">
        <v>251</v>
      </c>
    </row>
    <row r="177" spans="1:11" ht="63">
      <c r="A177" s="7">
        <v>38</v>
      </c>
      <c r="B177" s="8" t="s">
        <v>118</v>
      </c>
      <c r="C177" s="36" t="s">
        <v>247</v>
      </c>
      <c r="D177" s="8" t="s">
        <v>250</v>
      </c>
      <c r="E177" s="8" t="s">
        <v>250</v>
      </c>
      <c r="F177" s="28">
        <v>8000000</v>
      </c>
      <c r="G177" s="62">
        <v>0</v>
      </c>
      <c r="H177" s="67">
        <v>0</v>
      </c>
      <c r="I177" s="11">
        <f t="shared" si="3"/>
        <v>0</v>
      </c>
      <c r="J177" s="9">
        <v>0</v>
      </c>
      <c r="K177" s="8" t="s">
        <v>251</v>
      </c>
    </row>
    <row r="178" spans="1:11" ht="63">
      <c r="A178" s="7">
        <v>39</v>
      </c>
      <c r="B178" s="8" t="s">
        <v>192</v>
      </c>
      <c r="C178" s="36" t="s">
        <v>247</v>
      </c>
      <c r="D178" s="8" t="s">
        <v>250</v>
      </c>
      <c r="E178" s="8" t="s">
        <v>250</v>
      </c>
      <c r="F178" s="28">
        <v>4000000</v>
      </c>
      <c r="G178" s="62">
        <v>0</v>
      </c>
      <c r="H178" s="67">
        <v>0</v>
      </c>
      <c r="I178" s="11">
        <f t="shared" si="3"/>
        <v>0</v>
      </c>
      <c r="J178" s="9">
        <v>0</v>
      </c>
      <c r="K178" s="8" t="s">
        <v>251</v>
      </c>
    </row>
    <row r="179" spans="1:11" ht="63">
      <c r="A179" s="7">
        <v>40</v>
      </c>
      <c r="B179" s="8" t="s">
        <v>45</v>
      </c>
      <c r="C179" s="36" t="s">
        <v>247</v>
      </c>
      <c r="D179" s="8" t="s">
        <v>250</v>
      </c>
      <c r="E179" s="8" t="s">
        <v>250</v>
      </c>
      <c r="F179" s="145">
        <v>6000000</v>
      </c>
      <c r="G179" s="11">
        <v>0</v>
      </c>
      <c r="H179" s="67">
        <v>0</v>
      </c>
      <c r="I179" s="11">
        <f t="shared" si="3"/>
        <v>0</v>
      </c>
      <c r="J179" s="9">
        <v>0</v>
      </c>
      <c r="K179" s="8" t="s">
        <v>251</v>
      </c>
    </row>
    <row r="180" spans="1:11" ht="63">
      <c r="A180" s="7">
        <v>41</v>
      </c>
      <c r="B180" s="8" t="s">
        <v>119</v>
      </c>
      <c r="C180" s="36" t="s">
        <v>247</v>
      </c>
      <c r="D180" s="8" t="s">
        <v>250</v>
      </c>
      <c r="E180" s="8" t="s">
        <v>250</v>
      </c>
      <c r="F180" s="28">
        <v>6000000</v>
      </c>
      <c r="G180" s="16">
        <v>0</v>
      </c>
      <c r="H180" s="67">
        <v>0</v>
      </c>
      <c r="I180" s="11">
        <f t="shared" si="3"/>
        <v>0</v>
      </c>
      <c r="J180" s="9">
        <v>0</v>
      </c>
      <c r="K180" s="8" t="s">
        <v>251</v>
      </c>
    </row>
    <row r="181" spans="1:11" ht="63">
      <c r="A181" s="7">
        <v>42</v>
      </c>
      <c r="B181" s="20" t="s">
        <v>193</v>
      </c>
      <c r="C181" s="36" t="s">
        <v>247</v>
      </c>
      <c r="D181" s="8" t="s">
        <v>250</v>
      </c>
      <c r="E181" s="8" t="s">
        <v>250</v>
      </c>
      <c r="F181" s="139">
        <v>4000000</v>
      </c>
      <c r="G181" s="38">
        <v>0</v>
      </c>
      <c r="H181" s="67">
        <v>0</v>
      </c>
      <c r="I181" s="11">
        <f t="shared" si="3"/>
        <v>0</v>
      </c>
      <c r="J181" s="9">
        <v>0</v>
      </c>
      <c r="K181" s="8" t="s">
        <v>251</v>
      </c>
    </row>
    <row r="182" spans="1:11" ht="47.25">
      <c r="A182" s="7">
        <v>43</v>
      </c>
      <c r="B182" s="8" t="s">
        <v>33</v>
      </c>
      <c r="C182" s="8" t="s">
        <v>253</v>
      </c>
      <c r="D182" s="8" t="s">
        <v>250</v>
      </c>
      <c r="E182" s="8" t="s">
        <v>250</v>
      </c>
      <c r="F182" s="105">
        <v>20000000</v>
      </c>
      <c r="G182" s="11">
        <v>0</v>
      </c>
      <c r="H182" s="67">
        <v>0</v>
      </c>
      <c r="I182" s="11">
        <f t="shared" si="3"/>
        <v>0</v>
      </c>
      <c r="J182" s="9">
        <v>0</v>
      </c>
      <c r="K182" s="8" t="s">
        <v>251</v>
      </c>
    </row>
    <row r="183" spans="1:11" ht="47.25">
      <c r="A183" s="7">
        <v>44</v>
      </c>
      <c r="B183" s="8" t="s">
        <v>36</v>
      </c>
      <c r="C183" s="8" t="s">
        <v>253</v>
      </c>
      <c r="D183" s="8" t="s">
        <v>250</v>
      </c>
      <c r="E183" s="8" t="s">
        <v>250</v>
      </c>
      <c r="F183" s="28">
        <v>11000000</v>
      </c>
      <c r="G183" s="11">
        <v>0</v>
      </c>
      <c r="H183" s="67">
        <v>0</v>
      </c>
      <c r="I183" s="11">
        <f t="shared" si="3"/>
        <v>0</v>
      </c>
      <c r="J183" s="9">
        <v>0</v>
      </c>
      <c r="K183" s="8" t="s">
        <v>251</v>
      </c>
    </row>
    <row r="184" spans="1:11" ht="63">
      <c r="A184" s="7">
        <v>45</v>
      </c>
      <c r="B184" s="8" t="s">
        <v>225</v>
      </c>
      <c r="C184" s="8" t="s">
        <v>260</v>
      </c>
      <c r="D184" s="8" t="s">
        <v>250</v>
      </c>
      <c r="E184" s="8" t="s">
        <v>250</v>
      </c>
      <c r="F184" s="28">
        <v>20000000</v>
      </c>
      <c r="G184" s="11">
        <v>0</v>
      </c>
      <c r="H184" s="67">
        <v>0</v>
      </c>
      <c r="I184" s="11">
        <f t="shared" si="3"/>
        <v>0</v>
      </c>
      <c r="J184" s="9">
        <v>0</v>
      </c>
      <c r="K184" s="8" t="s">
        <v>251</v>
      </c>
    </row>
    <row r="185" spans="1:11" ht="63">
      <c r="A185" s="7">
        <v>46</v>
      </c>
      <c r="B185" s="8" t="s">
        <v>226</v>
      </c>
      <c r="C185" s="8" t="s">
        <v>260</v>
      </c>
      <c r="D185" s="8" t="s">
        <v>250</v>
      </c>
      <c r="E185" s="8" t="s">
        <v>250</v>
      </c>
      <c r="F185" s="28">
        <v>20000000</v>
      </c>
      <c r="G185" s="11">
        <v>0</v>
      </c>
      <c r="H185" s="67">
        <v>0</v>
      </c>
      <c r="I185" s="11">
        <f t="shared" si="3"/>
        <v>0</v>
      </c>
      <c r="J185" s="9">
        <v>0</v>
      </c>
      <c r="K185" s="8" t="s">
        <v>251</v>
      </c>
    </row>
    <row r="186" spans="1:11" ht="47.25">
      <c r="A186" s="7">
        <v>47</v>
      </c>
      <c r="B186" s="8" t="s">
        <v>35</v>
      </c>
      <c r="C186" s="8" t="s">
        <v>253</v>
      </c>
      <c r="D186" s="8" t="s">
        <v>250</v>
      </c>
      <c r="E186" s="8" t="s">
        <v>250</v>
      </c>
      <c r="F186" s="28">
        <v>10000000</v>
      </c>
      <c r="G186" s="11">
        <v>0</v>
      </c>
      <c r="H186" s="67">
        <v>0</v>
      </c>
      <c r="I186" s="11">
        <f t="shared" si="3"/>
        <v>0</v>
      </c>
      <c r="J186" s="9">
        <v>0</v>
      </c>
      <c r="K186" s="8" t="s">
        <v>251</v>
      </c>
    </row>
    <row r="187" spans="1:11" ht="47.25">
      <c r="A187" s="7">
        <v>48</v>
      </c>
      <c r="B187" s="19" t="s">
        <v>179</v>
      </c>
      <c r="C187" s="8" t="s">
        <v>253</v>
      </c>
      <c r="D187" s="8" t="s">
        <v>250</v>
      </c>
      <c r="E187" s="8" t="s">
        <v>250</v>
      </c>
      <c r="F187" s="28">
        <v>10000000</v>
      </c>
      <c r="G187" s="11">
        <v>0</v>
      </c>
      <c r="H187" s="67">
        <v>0</v>
      </c>
      <c r="I187" s="11">
        <f t="shared" si="3"/>
        <v>0</v>
      </c>
      <c r="J187" s="9">
        <v>0</v>
      </c>
      <c r="K187" s="8" t="s">
        <v>251</v>
      </c>
    </row>
    <row r="188" spans="1:11" ht="47.25">
      <c r="A188" s="7">
        <v>49</v>
      </c>
      <c r="B188" s="19" t="s">
        <v>146</v>
      </c>
      <c r="C188" s="4" t="s">
        <v>293</v>
      </c>
      <c r="D188" s="8" t="s">
        <v>250</v>
      </c>
      <c r="E188" s="8" t="s">
        <v>250</v>
      </c>
      <c r="F188" s="28">
        <v>29000000</v>
      </c>
      <c r="G188" s="11">
        <v>0</v>
      </c>
      <c r="H188" s="67">
        <v>0</v>
      </c>
      <c r="I188" s="11">
        <f t="shared" si="3"/>
        <v>0</v>
      </c>
      <c r="J188" s="9">
        <v>0</v>
      </c>
      <c r="K188" s="8" t="s">
        <v>251</v>
      </c>
    </row>
    <row r="189" spans="1:11" ht="47.25">
      <c r="A189" s="7">
        <v>50</v>
      </c>
      <c r="B189" s="19" t="s">
        <v>232</v>
      </c>
      <c r="C189" s="8" t="s">
        <v>260</v>
      </c>
      <c r="D189" s="8" t="s">
        <v>250</v>
      </c>
      <c r="E189" s="8" t="s">
        <v>250</v>
      </c>
      <c r="F189" s="28">
        <v>20000000</v>
      </c>
      <c r="G189" s="11">
        <v>0</v>
      </c>
      <c r="H189" s="67">
        <v>0</v>
      </c>
      <c r="I189" s="11">
        <f t="shared" si="3"/>
        <v>0</v>
      </c>
      <c r="J189" s="9">
        <v>0</v>
      </c>
      <c r="K189" s="8" t="s">
        <v>251</v>
      </c>
    </row>
    <row r="190" spans="1:11" ht="63">
      <c r="A190" s="7">
        <v>51</v>
      </c>
      <c r="B190" s="19" t="s">
        <v>231</v>
      </c>
      <c r="C190" s="8" t="s">
        <v>260</v>
      </c>
      <c r="D190" s="8" t="s">
        <v>250</v>
      </c>
      <c r="E190" s="8" t="s">
        <v>250</v>
      </c>
      <c r="F190" s="28">
        <v>20000000</v>
      </c>
      <c r="G190" s="11">
        <v>0</v>
      </c>
      <c r="H190" s="67">
        <v>0</v>
      </c>
      <c r="I190" s="11">
        <f t="shared" si="3"/>
        <v>0</v>
      </c>
      <c r="J190" s="9">
        <v>0</v>
      </c>
      <c r="K190" s="8" t="s">
        <v>251</v>
      </c>
    </row>
    <row r="191" spans="1:11" ht="63">
      <c r="A191" s="7">
        <v>52</v>
      </c>
      <c r="B191" s="36" t="s">
        <v>60</v>
      </c>
      <c r="C191" s="36" t="s">
        <v>247</v>
      </c>
      <c r="D191" s="8" t="s">
        <v>250</v>
      </c>
      <c r="E191" s="8" t="s">
        <v>250</v>
      </c>
      <c r="F191" s="105">
        <v>5200000</v>
      </c>
      <c r="G191" s="11">
        <v>0</v>
      </c>
      <c r="H191" s="67">
        <v>0</v>
      </c>
      <c r="I191" s="11">
        <f t="shared" si="3"/>
        <v>0</v>
      </c>
      <c r="J191" s="9">
        <v>0</v>
      </c>
      <c r="K191" s="8" t="s">
        <v>251</v>
      </c>
    </row>
    <row r="192" spans="1:11" ht="78.75">
      <c r="A192" s="7">
        <v>53</v>
      </c>
      <c r="B192" s="8" t="s">
        <v>89</v>
      </c>
      <c r="C192" s="4" t="s">
        <v>293</v>
      </c>
      <c r="D192" s="8" t="s">
        <v>250</v>
      </c>
      <c r="E192" s="8" t="s">
        <v>250</v>
      </c>
      <c r="F192" s="28">
        <v>30000000</v>
      </c>
      <c r="G192" s="11">
        <v>0</v>
      </c>
      <c r="H192" s="67">
        <v>0</v>
      </c>
      <c r="I192" s="11">
        <f t="shared" si="3"/>
        <v>0</v>
      </c>
      <c r="J192" s="9">
        <v>0</v>
      </c>
      <c r="K192" s="8" t="s">
        <v>251</v>
      </c>
    </row>
    <row r="193" spans="1:11" ht="94.5">
      <c r="A193" s="7">
        <v>54</v>
      </c>
      <c r="B193" s="8" t="s">
        <v>91</v>
      </c>
      <c r="C193" s="4" t="s">
        <v>293</v>
      </c>
      <c r="D193" s="8" t="s">
        <v>250</v>
      </c>
      <c r="E193" s="8" t="s">
        <v>250</v>
      </c>
      <c r="F193" s="28">
        <v>10000000</v>
      </c>
      <c r="G193" s="11">
        <v>0</v>
      </c>
      <c r="H193" s="67">
        <v>0</v>
      </c>
      <c r="I193" s="11">
        <f t="shared" si="3"/>
        <v>0</v>
      </c>
      <c r="J193" s="9">
        <v>0</v>
      </c>
      <c r="K193" s="8" t="s">
        <v>251</v>
      </c>
    </row>
    <row r="194" spans="1:11" ht="63">
      <c r="A194" s="7">
        <v>55</v>
      </c>
      <c r="B194" s="8" t="s">
        <v>196</v>
      </c>
      <c r="C194" s="4" t="s">
        <v>247</v>
      </c>
      <c r="D194" s="8" t="s">
        <v>250</v>
      </c>
      <c r="E194" s="8" t="s">
        <v>250</v>
      </c>
      <c r="F194" s="28">
        <v>20000000</v>
      </c>
      <c r="G194" s="11">
        <v>0</v>
      </c>
      <c r="H194" s="67">
        <v>0</v>
      </c>
      <c r="I194" s="11">
        <f t="shared" si="3"/>
        <v>0</v>
      </c>
      <c r="J194" s="9">
        <v>0</v>
      </c>
      <c r="K194" s="8" t="s">
        <v>251</v>
      </c>
    </row>
    <row r="195" spans="1:11" ht="63">
      <c r="A195" s="7">
        <v>56</v>
      </c>
      <c r="B195" s="4" t="s">
        <v>55</v>
      </c>
      <c r="C195" s="4" t="s">
        <v>247</v>
      </c>
      <c r="D195" s="8" t="s">
        <v>250</v>
      </c>
      <c r="E195" s="8" t="s">
        <v>250</v>
      </c>
      <c r="F195" s="105">
        <v>6110000</v>
      </c>
      <c r="G195" s="11">
        <v>0</v>
      </c>
      <c r="H195" s="67">
        <v>0</v>
      </c>
      <c r="I195" s="11">
        <f t="shared" si="3"/>
        <v>0</v>
      </c>
      <c r="J195" s="9">
        <v>0</v>
      </c>
      <c r="K195" s="8" t="s">
        <v>251</v>
      </c>
    </row>
    <row r="196" spans="1:11" ht="47.25">
      <c r="A196" s="7">
        <v>57</v>
      </c>
      <c r="B196" s="4" t="s">
        <v>62</v>
      </c>
      <c r="C196" s="4" t="s">
        <v>293</v>
      </c>
      <c r="D196" s="8" t="s">
        <v>250</v>
      </c>
      <c r="E196" s="8" t="s">
        <v>250</v>
      </c>
      <c r="F196" s="28">
        <v>15000000</v>
      </c>
      <c r="G196" s="11">
        <v>0</v>
      </c>
      <c r="H196" s="67">
        <v>0</v>
      </c>
      <c r="I196" s="11">
        <f t="shared" si="3"/>
        <v>0</v>
      </c>
      <c r="J196" s="9">
        <v>0</v>
      </c>
      <c r="K196" s="8" t="s">
        <v>251</v>
      </c>
    </row>
    <row r="197" spans="1:11" ht="47.25">
      <c r="A197" s="7">
        <v>58</v>
      </c>
      <c r="B197" s="4" t="s">
        <v>63</v>
      </c>
      <c r="C197" s="4" t="s">
        <v>293</v>
      </c>
      <c r="D197" s="8" t="s">
        <v>250</v>
      </c>
      <c r="E197" s="8" t="s">
        <v>250</v>
      </c>
      <c r="F197" s="28">
        <v>20000000</v>
      </c>
      <c r="G197" s="11">
        <v>0</v>
      </c>
      <c r="H197" s="67">
        <v>0</v>
      </c>
      <c r="I197" s="11">
        <f t="shared" si="3"/>
        <v>0</v>
      </c>
      <c r="J197" s="9">
        <v>0</v>
      </c>
      <c r="K197" s="8" t="s">
        <v>251</v>
      </c>
    </row>
    <row r="198" spans="1:11" ht="63">
      <c r="A198" s="7">
        <v>59</v>
      </c>
      <c r="B198" s="4" t="s">
        <v>65</v>
      </c>
      <c r="C198" s="4" t="s">
        <v>293</v>
      </c>
      <c r="D198" s="8" t="s">
        <v>250</v>
      </c>
      <c r="E198" s="8" t="s">
        <v>250</v>
      </c>
      <c r="F198" s="28">
        <v>10000000</v>
      </c>
      <c r="G198" s="11">
        <v>0</v>
      </c>
      <c r="H198" s="67">
        <v>0</v>
      </c>
      <c r="I198" s="11">
        <f t="shared" si="3"/>
        <v>0</v>
      </c>
      <c r="J198" s="9">
        <v>0</v>
      </c>
      <c r="K198" s="8" t="s">
        <v>251</v>
      </c>
    </row>
    <row r="199" spans="1:11" ht="63">
      <c r="A199" s="7">
        <v>60</v>
      </c>
      <c r="B199" s="8" t="s">
        <v>52</v>
      </c>
      <c r="C199" s="36" t="s">
        <v>247</v>
      </c>
      <c r="D199" s="8" t="s">
        <v>250</v>
      </c>
      <c r="E199" s="8" t="s">
        <v>250</v>
      </c>
      <c r="F199" s="145">
        <v>20000000</v>
      </c>
      <c r="G199" s="11">
        <v>0</v>
      </c>
      <c r="H199" s="67">
        <v>0</v>
      </c>
      <c r="I199" s="11">
        <f t="shared" si="3"/>
        <v>0</v>
      </c>
      <c r="J199" s="9">
        <v>0</v>
      </c>
      <c r="K199" s="8" t="s">
        <v>251</v>
      </c>
    </row>
    <row r="200" spans="1:11" ht="47.25">
      <c r="A200" s="7">
        <v>61</v>
      </c>
      <c r="B200" s="8" t="s">
        <v>94</v>
      </c>
      <c r="C200" s="8" t="s">
        <v>253</v>
      </c>
      <c r="D200" s="8" t="s">
        <v>250</v>
      </c>
      <c r="E200" s="8" t="s">
        <v>250</v>
      </c>
      <c r="F200" s="28">
        <v>11000000</v>
      </c>
      <c r="G200" s="11">
        <v>0</v>
      </c>
      <c r="H200" s="67">
        <v>0</v>
      </c>
      <c r="I200" s="11">
        <f t="shared" si="3"/>
        <v>0</v>
      </c>
      <c r="J200" s="9">
        <v>0</v>
      </c>
      <c r="K200" s="8" t="s">
        <v>251</v>
      </c>
    </row>
    <row r="201" spans="1:11" ht="47.25">
      <c r="A201" s="7">
        <v>62</v>
      </c>
      <c r="B201" s="8" t="s">
        <v>195</v>
      </c>
      <c r="C201" s="4" t="s">
        <v>293</v>
      </c>
      <c r="D201" s="8" t="s">
        <v>250</v>
      </c>
      <c r="E201" s="8" t="s">
        <v>250</v>
      </c>
      <c r="F201" s="28">
        <v>20000000</v>
      </c>
      <c r="G201" s="11">
        <v>0</v>
      </c>
      <c r="H201" s="67">
        <v>0</v>
      </c>
      <c r="I201" s="11">
        <f t="shared" si="3"/>
        <v>0</v>
      </c>
      <c r="J201" s="9">
        <v>0</v>
      </c>
      <c r="K201" s="8" t="s">
        <v>251</v>
      </c>
    </row>
    <row r="202" spans="1:11" ht="63">
      <c r="A202" s="7">
        <v>63</v>
      </c>
      <c r="B202" s="8" t="s">
        <v>40</v>
      </c>
      <c r="C202" s="36" t="s">
        <v>247</v>
      </c>
      <c r="D202" s="8" t="s">
        <v>250</v>
      </c>
      <c r="E202" s="8" t="s">
        <v>250</v>
      </c>
      <c r="F202" s="28">
        <v>10000000</v>
      </c>
      <c r="G202" s="11">
        <v>0</v>
      </c>
      <c r="H202" s="67">
        <v>0</v>
      </c>
      <c r="I202" s="11">
        <f t="shared" si="3"/>
        <v>0</v>
      </c>
      <c r="J202" s="9">
        <v>0</v>
      </c>
      <c r="K202" s="8" t="s">
        <v>251</v>
      </c>
    </row>
    <row r="203" spans="1:11" ht="48.75" customHeight="1">
      <c r="A203" s="7">
        <v>64</v>
      </c>
      <c r="B203" s="8" t="s">
        <v>51</v>
      </c>
      <c r="C203" s="36" t="s">
        <v>247</v>
      </c>
      <c r="D203" s="8" t="s">
        <v>250</v>
      </c>
      <c r="E203" s="8" t="s">
        <v>250</v>
      </c>
      <c r="F203" s="145">
        <v>20000000</v>
      </c>
      <c r="G203" s="11">
        <v>0</v>
      </c>
      <c r="H203" s="67">
        <v>0</v>
      </c>
      <c r="I203" s="11">
        <f t="shared" si="3"/>
        <v>0</v>
      </c>
      <c r="J203" s="9">
        <v>0</v>
      </c>
      <c r="K203" s="8" t="s">
        <v>251</v>
      </c>
    </row>
    <row r="204" spans="1:11" ht="63">
      <c r="A204" s="7">
        <v>65</v>
      </c>
      <c r="B204" s="36" t="s">
        <v>56</v>
      </c>
      <c r="C204" s="36" t="s">
        <v>247</v>
      </c>
      <c r="D204" s="8" t="s">
        <v>250</v>
      </c>
      <c r="E204" s="8" t="s">
        <v>250</v>
      </c>
      <c r="F204" s="105">
        <v>5200000</v>
      </c>
      <c r="G204" s="11">
        <v>0</v>
      </c>
      <c r="H204" s="67">
        <v>0</v>
      </c>
      <c r="I204" s="11">
        <f t="shared" si="3"/>
        <v>0</v>
      </c>
      <c r="J204" s="9">
        <v>0</v>
      </c>
      <c r="K204" s="8" t="s">
        <v>251</v>
      </c>
    </row>
    <row r="205" spans="1:11" ht="47.25">
      <c r="A205" s="7">
        <v>66</v>
      </c>
      <c r="B205" s="8" t="s">
        <v>34</v>
      </c>
      <c r="C205" s="8" t="s">
        <v>253</v>
      </c>
      <c r="D205" s="8" t="s">
        <v>250</v>
      </c>
      <c r="E205" s="8" t="s">
        <v>250</v>
      </c>
      <c r="F205" s="28">
        <v>10000000</v>
      </c>
      <c r="G205" s="11">
        <v>0</v>
      </c>
      <c r="H205" s="67">
        <v>0</v>
      </c>
      <c r="I205" s="11">
        <f aca="true" t="shared" si="4" ref="I205:I232">G205-H205</f>
        <v>0</v>
      </c>
      <c r="J205" s="9">
        <v>0</v>
      </c>
      <c r="K205" s="8" t="s">
        <v>251</v>
      </c>
    </row>
    <row r="206" spans="1:11" ht="63">
      <c r="A206" s="7">
        <v>67</v>
      </c>
      <c r="B206" s="8" t="s">
        <v>233</v>
      </c>
      <c r="C206" s="8" t="s">
        <v>260</v>
      </c>
      <c r="D206" s="8" t="s">
        <v>250</v>
      </c>
      <c r="E206" s="8" t="s">
        <v>250</v>
      </c>
      <c r="F206" s="28">
        <v>20000000</v>
      </c>
      <c r="G206" s="11">
        <v>0</v>
      </c>
      <c r="H206" s="67">
        <v>0</v>
      </c>
      <c r="I206" s="11">
        <f t="shared" si="4"/>
        <v>0</v>
      </c>
      <c r="J206" s="9">
        <v>0</v>
      </c>
      <c r="K206" s="8" t="s">
        <v>251</v>
      </c>
    </row>
    <row r="207" spans="1:11" ht="63">
      <c r="A207" s="7">
        <v>68</v>
      </c>
      <c r="B207" s="8" t="s">
        <v>47</v>
      </c>
      <c r="C207" s="36" t="s">
        <v>247</v>
      </c>
      <c r="D207" s="8" t="s">
        <v>250</v>
      </c>
      <c r="E207" s="8" t="s">
        <v>250</v>
      </c>
      <c r="F207" s="145">
        <v>6000000</v>
      </c>
      <c r="G207" s="11">
        <v>0</v>
      </c>
      <c r="H207" s="67">
        <v>0</v>
      </c>
      <c r="I207" s="11">
        <f t="shared" si="4"/>
        <v>0</v>
      </c>
      <c r="J207" s="9">
        <v>0</v>
      </c>
      <c r="K207" s="8" t="s">
        <v>251</v>
      </c>
    </row>
    <row r="208" spans="1:11" ht="63">
      <c r="A208" s="7">
        <v>69</v>
      </c>
      <c r="B208" s="8" t="s">
        <v>48</v>
      </c>
      <c r="C208" s="36" t="s">
        <v>247</v>
      </c>
      <c r="D208" s="8" t="s">
        <v>250</v>
      </c>
      <c r="E208" s="8" t="s">
        <v>250</v>
      </c>
      <c r="F208" s="145">
        <v>6000000</v>
      </c>
      <c r="G208" s="11">
        <v>0</v>
      </c>
      <c r="H208" s="67">
        <v>0</v>
      </c>
      <c r="I208" s="11">
        <f t="shared" si="4"/>
        <v>0</v>
      </c>
      <c r="J208" s="9">
        <v>0</v>
      </c>
      <c r="K208" s="8" t="s">
        <v>251</v>
      </c>
    </row>
    <row r="209" spans="1:11" ht="47.25">
      <c r="A209" s="7">
        <v>70</v>
      </c>
      <c r="B209" s="4" t="s">
        <v>64</v>
      </c>
      <c r="C209" s="4" t="s">
        <v>293</v>
      </c>
      <c r="D209" s="8" t="s">
        <v>250</v>
      </c>
      <c r="E209" s="8" t="s">
        <v>250</v>
      </c>
      <c r="F209" s="28">
        <v>15000000</v>
      </c>
      <c r="G209" s="11">
        <v>0</v>
      </c>
      <c r="H209" s="67">
        <v>0</v>
      </c>
      <c r="I209" s="11">
        <f t="shared" si="4"/>
        <v>0</v>
      </c>
      <c r="J209" s="9">
        <v>0</v>
      </c>
      <c r="K209" s="8" t="s">
        <v>251</v>
      </c>
    </row>
    <row r="210" spans="1:11" ht="63">
      <c r="A210" s="7">
        <v>71</v>
      </c>
      <c r="B210" s="4" t="s">
        <v>234</v>
      </c>
      <c r="C210" s="8" t="s">
        <v>260</v>
      </c>
      <c r="D210" s="8" t="s">
        <v>250</v>
      </c>
      <c r="E210" s="8" t="s">
        <v>250</v>
      </c>
      <c r="F210" s="28">
        <v>20000000</v>
      </c>
      <c r="G210" s="11">
        <v>0</v>
      </c>
      <c r="H210" s="67">
        <v>0</v>
      </c>
      <c r="I210" s="11">
        <f t="shared" si="4"/>
        <v>0</v>
      </c>
      <c r="J210" s="9">
        <v>0</v>
      </c>
      <c r="K210" s="8" t="s">
        <v>251</v>
      </c>
    </row>
    <row r="211" spans="1:11" ht="78.75">
      <c r="A211" s="7">
        <v>72</v>
      </c>
      <c r="B211" s="4" t="s">
        <v>78</v>
      </c>
      <c r="C211" s="4" t="s">
        <v>293</v>
      </c>
      <c r="D211" s="8" t="s">
        <v>250</v>
      </c>
      <c r="E211" s="8" t="s">
        <v>250</v>
      </c>
      <c r="F211" s="28">
        <v>15000000</v>
      </c>
      <c r="G211" s="11">
        <v>0</v>
      </c>
      <c r="H211" s="67">
        <v>0</v>
      </c>
      <c r="I211" s="11">
        <f t="shared" si="4"/>
        <v>0</v>
      </c>
      <c r="J211" s="9">
        <v>0</v>
      </c>
      <c r="K211" s="8" t="s">
        <v>251</v>
      </c>
    </row>
    <row r="212" spans="1:11" ht="63">
      <c r="A212" s="7">
        <v>73</v>
      </c>
      <c r="B212" s="8" t="s">
        <v>49</v>
      </c>
      <c r="C212" s="36" t="s">
        <v>247</v>
      </c>
      <c r="D212" s="8" t="s">
        <v>250</v>
      </c>
      <c r="E212" s="8" t="s">
        <v>250</v>
      </c>
      <c r="F212" s="145">
        <v>6000000</v>
      </c>
      <c r="G212" s="11">
        <v>0</v>
      </c>
      <c r="H212" s="67">
        <v>0</v>
      </c>
      <c r="I212" s="11">
        <f t="shared" si="4"/>
        <v>0</v>
      </c>
      <c r="J212" s="9">
        <v>0</v>
      </c>
      <c r="K212" s="8" t="s">
        <v>251</v>
      </c>
    </row>
    <row r="213" spans="1:11" ht="63">
      <c r="A213" s="7">
        <v>74</v>
      </c>
      <c r="B213" s="8" t="s">
        <v>227</v>
      </c>
      <c r="C213" s="8" t="s">
        <v>260</v>
      </c>
      <c r="D213" s="8" t="s">
        <v>250</v>
      </c>
      <c r="E213" s="8" t="s">
        <v>250</v>
      </c>
      <c r="F213" s="145">
        <v>20000000</v>
      </c>
      <c r="G213" s="11">
        <v>0</v>
      </c>
      <c r="H213" s="67">
        <v>0</v>
      </c>
      <c r="I213" s="11">
        <f t="shared" si="4"/>
        <v>0</v>
      </c>
      <c r="J213" s="9">
        <v>0</v>
      </c>
      <c r="K213" s="8" t="s">
        <v>251</v>
      </c>
    </row>
    <row r="214" spans="1:11" ht="47.25">
      <c r="A214" s="7">
        <v>75</v>
      </c>
      <c r="B214" s="8" t="s">
        <v>228</v>
      </c>
      <c r="C214" s="8" t="s">
        <v>253</v>
      </c>
      <c r="D214" s="8" t="s">
        <v>250</v>
      </c>
      <c r="E214" s="8" t="s">
        <v>250</v>
      </c>
      <c r="F214" s="143">
        <v>10000000</v>
      </c>
      <c r="G214" s="11">
        <v>0</v>
      </c>
      <c r="H214" s="67">
        <v>0</v>
      </c>
      <c r="I214" s="11">
        <f t="shared" si="4"/>
        <v>0</v>
      </c>
      <c r="J214" s="9">
        <v>0</v>
      </c>
      <c r="K214" s="8" t="s">
        <v>251</v>
      </c>
    </row>
    <row r="215" spans="1:11" ht="47.25">
      <c r="A215" s="7">
        <v>76</v>
      </c>
      <c r="B215" s="8" t="s">
        <v>79</v>
      </c>
      <c r="C215" s="8" t="s">
        <v>253</v>
      </c>
      <c r="D215" s="8" t="s">
        <v>250</v>
      </c>
      <c r="E215" s="8" t="s">
        <v>250</v>
      </c>
      <c r="F215" s="143">
        <v>20000000</v>
      </c>
      <c r="G215" s="11">
        <v>0</v>
      </c>
      <c r="H215" s="67">
        <v>0</v>
      </c>
      <c r="I215" s="11">
        <f t="shared" si="4"/>
        <v>0</v>
      </c>
      <c r="J215" s="9">
        <v>0</v>
      </c>
      <c r="K215" s="8" t="s">
        <v>251</v>
      </c>
    </row>
    <row r="216" spans="1:11" ht="63">
      <c r="A216" s="7">
        <v>77</v>
      </c>
      <c r="B216" s="8" t="s">
        <v>77</v>
      </c>
      <c r="C216" s="4" t="s">
        <v>247</v>
      </c>
      <c r="D216" s="8" t="s">
        <v>250</v>
      </c>
      <c r="E216" s="8" t="s">
        <v>250</v>
      </c>
      <c r="F216" s="145">
        <v>6000000</v>
      </c>
      <c r="G216" s="11">
        <v>0</v>
      </c>
      <c r="H216" s="67">
        <v>0</v>
      </c>
      <c r="I216" s="11">
        <f t="shared" si="4"/>
        <v>0</v>
      </c>
      <c r="J216" s="9">
        <v>0</v>
      </c>
      <c r="K216" s="8" t="s">
        <v>251</v>
      </c>
    </row>
    <row r="217" spans="1:11" ht="63">
      <c r="A217" s="7">
        <v>78</v>
      </c>
      <c r="B217" s="36" t="s">
        <v>61</v>
      </c>
      <c r="C217" s="36" t="s">
        <v>247</v>
      </c>
      <c r="D217" s="8" t="s">
        <v>250</v>
      </c>
      <c r="E217" s="8" t="s">
        <v>250</v>
      </c>
      <c r="F217" s="105">
        <v>5200000</v>
      </c>
      <c r="G217" s="11">
        <v>0</v>
      </c>
      <c r="H217" s="67">
        <v>0</v>
      </c>
      <c r="I217" s="11">
        <f t="shared" si="4"/>
        <v>0</v>
      </c>
      <c r="J217" s="9">
        <v>0</v>
      </c>
      <c r="K217" s="8" t="s">
        <v>251</v>
      </c>
    </row>
    <row r="218" spans="1:11" ht="47.25">
      <c r="A218" s="7">
        <v>79</v>
      </c>
      <c r="B218" s="4" t="s">
        <v>92</v>
      </c>
      <c r="C218" s="4" t="s">
        <v>293</v>
      </c>
      <c r="D218" s="8" t="s">
        <v>250</v>
      </c>
      <c r="E218" s="8" t="s">
        <v>250</v>
      </c>
      <c r="F218" s="28">
        <v>29000000</v>
      </c>
      <c r="G218" s="11">
        <v>0</v>
      </c>
      <c r="H218" s="67">
        <v>0</v>
      </c>
      <c r="I218" s="11">
        <f t="shared" si="4"/>
        <v>0</v>
      </c>
      <c r="J218" s="9">
        <v>0</v>
      </c>
      <c r="K218" s="8" t="s">
        <v>251</v>
      </c>
    </row>
    <row r="219" spans="1:11" ht="63">
      <c r="A219" s="7">
        <v>80</v>
      </c>
      <c r="B219" s="4" t="s">
        <v>230</v>
      </c>
      <c r="C219" s="8" t="s">
        <v>260</v>
      </c>
      <c r="D219" s="8" t="s">
        <v>250</v>
      </c>
      <c r="E219" s="8" t="s">
        <v>250</v>
      </c>
      <c r="F219" s="28">
        <v>20000000</v>
      </c>
      <c r="G219" s="11">
        <v>0</v>
      </c>
      <c r="H219" s="67">
        <v>0</v>
      </c>
      <c r="I219" s="11">
        <f t="shared" si="4"/>
        <v>0</v>
      </c>
      <c r="J219" s="9">
        <v>0</v>
      </c>
      <c r="K219" s="8" t="s">
        <v>251</v>
      </c>
    </row>
    <row r="220" spans="1:11" ht="47.25">
      <c r="A220" s="7">
        <v>81</v>
      </c>
      <c r="B220" s="4" t="s">
        <v>178</v>
      </c>
      <c r="C220" s="8" t="s">
        <v>253</v>
      </c>
      <c r="D220" s="8" t="s">
        <v>250</v>
      </c>
      <c r="E220" s="8" t="s">
        <v>250</v>
      </c>
      <c r="F220" s="28">
        <v>10000000</v>
      </c>
      <c r="G220" s="11">
        <v>0</v>
      </c>
      <c r="H220" s="67">
        <v>0</v>
      </c>
      <c r="I220" s="11">
        <f t="shared" si="4"/>
        <v>0</v>
      </c>
      <c r="J220" s="9">
        <v>0</v>
      </c>
      <c r="K220" s="8" t="s">
        <v>251</v>
      </c>
    </row>
    <row r="221" spans="1:11" ht="63">
      <c r="A221" s="7">
        <v>82</v>
      </c>
      <c r="B221" s="4" t="s">
        <v>180</v>
      </c>
      <c r="C221" s="4" t="s">
        <v>294</v>
      </c>
      <c r="D221" s="8" t="s">
        <v>250</v>
      </c>
      <c r="E221" s="8" t="s">
        <v>250</v>
      </c>
      <c r="F221" s="28">
        <v>100000000</v>
      </c>
      <c r="G221" s="11">
        <v>0</v>
      </c>
      <c r="H221" s="67">
        <v>0</v>
      </c>
      <c r="I221" s="11">
        <f t="shared" si="4"/>
        <v>0</v>
      </c>
      <c r="J221" s="9">
        <v>0</v>
      </c>
      <c r="K221" s="8" t="s">
        <v>251</v>
      </c>
    </row>
    <row r="222" spans="1:11" ht="63">
      <c r="A222" s="7">
        <v>83</v>
      </c>
      <c r="B222" s="4" t="s">
        <v>81</v>
      </c>
      <c r="C222" s="4" t="s">
        <v>295</v>
      </c>
      <c r="D222" s="8" t="s">
        <v>250</v>
      </c>
      <c r="E222" s="8" t="s">
        <v>250</v>
      </c>
      <c r="F222" s="28">
        <v>28942200</v>
      </c>
      <c r="G222" s="11">
        <v>0</v>
      </c>
      <c r="H222" s="67">
        <v>0</v>
      </c>
      <c r="I222" s="11">
        <f t="shared" si="4"/>
        <v>0</v>
      </c>
      <c r="J222" s="9">
        <v>0</v>
      </c>
      <c r="K222" s="8" t="s">
        <v>251</v>
      </c>
    </row>
    <row r="223" spans="1:11" ht="110.25">
      <c r="A223" s="7">
        <v>84</v>
      </c>
      <c r="B223" s="4" t="s">
        <v>82</v>
      </c>
      <c r="C223" s="4" t="s">
        <v>296</v>
      </c>
      <c r="D223" s="8" t="s">
        <v>250</v>
      </c>
      <c r="E223" s="8" t="s">
        <v>250</v>
      </c>
      <c r="F223" s="28">
        <v>13080000</v>
      </c>
      <c r="G223" s="11">
        <v>0</v>
      </c>
      <c r="H223" s="67">
        <v>0</v>
      </c>
      <c r="I223" s="11">
        <f t="shared" si="4"/>
        <v>0</v>
      </c>
      <c r="J223" s="9">
        <v>0</v>
      </c>
      <c r="K223" s="8" t="s">
        <v>251</v>
      </c>
    </row>
    <row r="224" spans="1:11" ht="63">
      <c r="A224" s="7">
        <v>85</v>
      </c>
      <c r="B224" s="4" t="s">
        <v>181</v>
      </c>
      <c r="C224" s="4" t="s">
        <v>296</v>
      </c>
      <c r="D224" s="8" t="s">
        <v>250</v>
      </c>
      <c r="E224" s="8" t="s">
        <v>250</v>
      </c>
      <c r="F224" s="28">
        <v>8000000</v>
      </c>
      <c r="G224" s="11">
        <v>0</v>
      </c>
      <c r="H224" s="67">
        <v>0</v>
      </c>
      <c r="I224" s="11">
        <f t="shared" si="4"/>
        <v>0</v>
      </c>
      <c r="J224" s="9">
        <v>0</v>
      </c>
      <c r="K224" s="8" t="s">
        <v>251</v>
      </c>
    </row>
    <row r="225" spans="1:11" ht="126">
      <c r="A225" s="7">
        <v>86</v>
      </c>
      <c r="B225" s="4" t="s">
        <v>182</v>
      </c>
      <c r="C225" s="4" t="s">
        <v>296</v>
      </c>
      <c r="D225" s="8" t="s">
        <v>250</v>
      </c>
      <c r="E225" s="8" t="s">
        <v>250</v>
      </c>
      <c r="F225" s="28">
        <v>14000000</v>
      </c>
      <c r="G225" s="11">
        <v>0</v>
      </c>
      <c r="H225" s="67">
        <v>0</v>
      </c>
      <c r="I225" s="11">
        <f t="shared" si="4"/>
        <v>0</v>
      </c>
      <c r="J225" s="9">
        <v>0</v>
      </c>
      <c r="K225" s="8" t="s">
        <v>251</v>
      </c>
    </row>
    <row r="226" spans="1:11" ht="94.5">
      <c r="A226" s="7">
        <v>87</v>
      </c>
      <c r="B226" s="4" t="s">
        <v>183</v>
      </c>
      <c r="C226" s="4" t="s">
        <v>296</v>
      </c>
      <c r="D226" s="8" t="s">
        <v>250</v>
      </c>
      <c r="E226" s="8" t="s">
        <v>250</v>
      </c>
      <c r="F226" s="28">
        <v>6000000</v>
      </c>
      <c r="G226" s="11">
        <v>0</v>
      </c>
      <c r="H226" s="67">
        <v>0</v>
      </c>
      <c r="I226" s="11">
        <f t="shared" si="4"/>
        <v>0</v>
      </c>
      <c r="J226" s="9">
        <v>0</v>
      </c>
      <c r="K226" s="8" t="s">
        <v>251</v>
      </c>
    </row>
    <row r="227" spans="1:11" ht="94.5">
      <c r="A227" s="7">
        <v>88</v>
      </c>
      <c r="B227" s="4" t="s">
        <v>184</v>
      </c>
      <c r="C227" s="4" t="s">
        <v>296</v>
      </c>
      <c r="D227" s="8" t="s">
        <v>250</v>
      </c>
      <c r="E227" s="8" t="s">
        <v>250</v>
      </c>
      <c r="F227" s="28">
        <v>17693100</v>
      </c>
      <c r="G227" s="11">
        <v>0</v>
      </c>
      <c r="H227" s="67">
        <v>0</v>
      </c>
      <c r="I227" s="11">
        <f t="shared" si="4"/>
        <v>0</v>
      </c>
      <c r="J227" s="9">
        <v>0</v>
      </c>
      <c r="K227" s="8" t="s">
        <v>251</v>
      </c>
    </row>
    <row r="228" spans="1:11" ht="46.5" customHeight="1">
      <c r="A228" s="7">
        <v>89</v>
      </c>
      <c r="B228" s="4" t="s">
        <v>185</v>
      </c>
      <c r="C228" s="4" t="s">
        <v>296</v>
      </c>
      <c r="D228" s="8" t="s">
        <v>250</v>
      </c>
      <c r="E228" s="8" t="s">
        <v>250</v>
      </c>
      <c r="F228" s="28">
        <v>4200000</v>
      </c>
      <c r="G228" s="11">
        <v>0</v>
      </c>
      <c r="H228" s="67">
        <v>0</v>
      </c>
      <c r="I228" s="11">
        <f t="shared" si="4"/>
        <v>0</v>
      </c>
      <c r="J228" s="9">
        <v>0</v>
      </c>
      <c r="K228" s="8" t="s">
        <v>251</v>
      </c>
    </row>
    <row r="229" spans="1:11" ht="94.5">
      <c r="A229" s="7">
        <v>90</v>
      </c>
      <c r="B229" s="4" t="s">
        <v>186</v>
      </c>
      <c r="C229" s="4" t="s">
        <v>296</v>
      </c>
      <c r="D229" s="8" t="s">
        <v>250</v>
      </c>
      <c r="E229" s="8" t="s">
        <v>250</v>
      </c>
      <c r="F229" s="28">
        <v>20489100</v>
      </c>
      <c r="G229" s="11">
        <v>0</v>
      </c>
      <c r="H229" s="67">
        <v>0</v>
      </c>
      <c r="I229" s="11">
        <f t="shared" si="4"/>
        <v>0</v>
      </c>
      <c r="J229" s="9">
        <v>0</v>
      </c>
      <c r="K229" s="8" t="s">
        <v>251</v>
      </c>
    </row>
    <row r="230" spans="1:11" ht="63">
      <c r="A230" s="7">
        <v>91</v>
      </c>
      <c r="B230" s="4" t="s">
        <v>187</v>
      </c>
      <c r="C230" s="4" t="s">
        <v>296</v>
      </c>
      <c r="D230" s="8" t="s">
        <v>250</v>
      </c>
      <c r="E230" s="8" t="s">
        <v>250</v>
      </c>
      <c r="F230" s="28">
        <v>27640000</v>
      </c>
      <c r="G230" s="11">
        <v>0</v>
      </c>
      <c r="H230" s="67">
        <v>0</v>
      </c>
      <c r="I230" s="11">
        <f t="shared" si="4"/>
        <v>0</v>
      </c>
      <c r="J230" s="9">
        <v>0</v>
      </c>
      <c r="K230" s="8" t="s">
        <v>251</v>
      </c>
    </row>
    <row r="231" spans="1:11" ht="15.75">
      <c r="A231" s="188" t="s">
        <v>71</v>
      </c>
      <c r="B231" s="189"/>
      <c r="C231" s="189"/>
      <c r="D231" s="189"/>
      <c r="E231" s="190"/>
      <c r="F231" s="29">
        <f>SUM(F140:F230)</f>
        <v>1260399600</v>
      </c>
      <c r="G231" s="5">
        <f>SUM(G140:G230)</f>
        <v>0</v>
      </c>
      <c r="H231" s="87">
        <f>SUM(H140:H230)</f>
        <v>0</v>
      </c>
      <c r="I231" s="14">
        <f t="shared" si="4"/>
        <v>0</v>
      </c>
      <c r="J231" s="9"/>
      <c r="K231" s="9"/>
    </row>
    <row r="232" spans="1:11" ht="15.75">
      <c r="A232" s="188" t="s">
        <v>70</v>
      </c>
      <c r="B232" s="189"/>
      <c r="C232" s="189"/>
      <c r="D232" s="189"/>
      <c r="E232" s="190"/>
      <c r="F232" s="29">
        <f>F231+F135</f>
        <v>1400444000</v>
      </c>
      <c r="G232" s="5">
        <f>G231+G135</f>
        <v>0</v>
      </c>
      <c r="H232" s="5">
        <f>H231+H135</f>
        <v>0</v>
      </c>
      <c r="I232" s="14">
        <f t="shared" si="4"/>
        <v>0</v>
      </c>
      <c r="J232" s="9"/>
      <c r="K232" s="9"/>
    </row>
    <row r="233" spans="1:11" ht="15.75">
      <c r="A233" s="6"/>
      <c r="B233" s="6"/>
      <c r="C233" s="6"/>
      <c r="D233" s="6"/>
      <c r="E233" s="6"/>
      <c r="F233" s="59"/>
      <c r="G233" s="22"/>
      <c r="H233" s="22"/>
      <c r="I233" s="58"/>
      <c r="J233" s="58"/>
      <c r="K233" s="58"/>
    </row>
    <row r="234" spans="1:11" ht="15.75" customHeight="1">
      <c r="A234" s="6"/>
      <c r="B234" s="6"/>
      <c r="C234" s="6"/>
      <c r="D234" s="6"/>
      <c r="E234" s="6"/>
      <c r="F234" s="59"/>
      <c r="G234" s="22"/>
      <c r="H234" s="22"/>
      <c r="I234" s="58"/>
      <c r="J234" s="58"/>
      <c r="K234" s="58"/>
    </row>
    <row r="235" spans="1:11" ht="15.75" customHeight="1">
      <c r="A235" s="6"/>
      <c r="B235" s="6"/>
      <c r="C235" s="6"/>
      <c r="D235" s="6"/>
      <c r="E235" s="6"/>
      <c r="F235" s="59"/>
      <c r="G235" s="22"/>
      <c r="H235" s="22"/>
      <c r="I235" s="58"/>
      <c r="J235" s="58"/>
      <c r="K235" s="58"/>
    </row>
    <row r="236" spans="1:11" ht="15.75" customHeight="1">
      <c r="A236" s="6"/>
      <c r="B236" s="6"/>
      <c r="C236" s="6"/>
      <c r="D236" s="6"/>
      <c r="E236" s="6"/>
      <c r="F236" s="59"/>
      <c r="G236" s="22"/>
      <c r="H236" s="22"/>
      <c r="I236" s="58"/>
      <c r="J236" s="58"/>
      <c r="K236" s="58"/>
    </row>
    <row r="237" spans="1:11" ht="15.75" customHeight="1">
      <c r="A237" s="6"/>
      <c r="B237" s="6"/>
      <c r="C237" s="6"/>
      <c r="D237" s="6"/>
      <c r="E237" s="6"/>
      <c r="F237" s="59"/>
      <c r="G237" s="22"/>
      <c r="H237" s="22"/>
      <c r="I237" s="58"/>
      <c r="J237" s="58"/>
      <c r="K237" s="58"/>
    </row>
    <row r="238" spans="1:11" ht="15.75" customHeight="1">
      <c r="A238" s="6"/>
      <c r="B238" s="6"/>
      <c r="C238" s="6"/>
      <c r="D238" s="6"/>
      <c r="E238" s="6"/>
      <c r="F238" s="59"/>
      <c r="G238" s="22"/>
      <c r="H238" s="22"/>
      <c r="I238" s="58"/>
      <c r="J238" s="58"/>
      <c r="K238" s="58"/>
    </row>
    <row r="239" spans="1:11" ht="24.75" customHeight="1">
      <c r="A239" s="160" t="s">
        <v>200</v>
      </c>
      <c r="B239" s="160"/>
      <c r="C239" s="160"/>
      <c r="D239" s="160"/>
      <c r="E239" s="160"/>
      <c r="F239" s="160"/>
      <c r="G239" s="160"/>
      <c r="H239" s="161"/>
      <c r="I239" s="58"/>
      <c r="J239" s="58"/>
      <c r="K239" s="58"/>
    </row>
    <row r="240" spans="1:11" ht="15.75">
      <c r="A240" s="162" t="s">
        <v>0</v>
      </c>
      <c r="B240" s="163" t="s">
        <v>2</v>
      </c>
      <c r="C240" s="165" t="s">
        <v>236</v>
      </c>
      <c r="D240" s="165" t="s">
        <v>237</v>
      </c>
      <c r="E240" s="165" t="s">
        <v>238</v>
      </c>
      <c r="F240" s="167" t="s">
        <v>239</v>
      </c>
      <c r="G240" s="159" t="s">
        <v>240</v>
      </c>
      <c r="H240" s="168" t="s">
        <v>241</v>
      </c>
      <c r="I240" s="159" t="s">
        <v>242</v>
      </c>
      <c r="J240" s="154" t="s">
        <v>243</v>
      </c>
      <c r="K240" s="164" t="s">
        <v>244</v>
      </c>
    </row>
    <row r="241" spans="1:11" ht="30.75" customHeight="1">
      <c r="A241" s="162"/>
      <c r="B241" s="163"/>
      <c r="C241" s="166"/>
      <c r="D241" s="166"/>
      <c r="E241" s="166"/>
      <c r="F241" s="167"/>
      <c r="G241" s="159"/>
      <c r="H241" s="168"/>
      <c r="I241" s="159"/>
      <c r="J241" s="154"/>
      <c r="K241" s="164"/>
    </row>
    <row r="242" spans="1:11" ht="94.5">
      <c r="A242" s="7">
        <v>1</v>
      </c>
      <c r="B242" s="8" t="s">
        <v>199</v>
      </c>
      <c r="C242" s="8" t="s">
        <v>252</v>
      </c>
      <c r="D242" s="8" t="s">
        <v>337</v>
      </c>
      <c r="E242" s="8" t="s">
        <v>337</v>
      </c>
      <c r="F242" s="28">
        <v>600000000</v>
      </c>
      <c r="G242" s="39">
        <v>200000000</v>
      </c>
      <c r="H242" s="73">
        <v>9602517.75</v>
      </c>
      <c r="I242" s="39">
        <f>G242-H242</f>
        <v>190397482.25</v>
      </c>
      <c r="J242" s="9">
        <v>56</v>
      </c>
      <c r="K242" s="9" t="s">
        <v>338</v>
      </c>
    </row>
    <row r="243" spans="1:11" ht="15.75">
      <c r="A243" s="155" t="s">
        <v>198</v>
      </c>
      <c r="B243" s="156"/>
      <c r="C243" s="156"/>
      <c r="D243" s="156"/>
      <c r="E243" s="157"/>
      <c r="F243" s="29">
        <f>SUM(F242:F242)</f>
        <v>600000000</v>
      </c>
      <c r="G243" s="15">
        <f>G242</f>
        <v>200000000</v>
      </c>
      <c r="H243" s="5">
        <f>SUM(H242:H242)</f>
        <v>9602517.75</v>
      </c>
      <c r="I243" s="54">
        <f>I242</f>
        <v>190397482.25</v>
      </c>
      <c r="J243" s="9"/>
      <c r="K243" s="9"/>
    </row>
    <row r="244" spans="1:11" ht="15.75">
      <c r="A244" s="6"/>
      <c r="B244" s="6"/>
      <c r="C244" s="6"/>
      <c r="D244" s="6"/>
      <c r="E244" s="6"/>
      <c r="F244" s="59"/>
      <c r="G244" s="22"/>
      <c r="H244" s="22"/>
      <c r="I244" s="58"/>
      <c r="J244" s="58"/>
      <c r="K244" s="58"/>
    </row>
    <row r="245" spans="1:11" ht="15.75">
      <c r="A245" s="6"/>
      <c r="B245" s="6"/>
      <c r="C245" s="6"/>
      <c r="D245" s="6"/>
      <c r="E245" s="6"/>
      <c r="F245" s="59"/>
      <c r="G245" s="22"/>
      <c r="H245" s="22"/>
      <c r="I245" s="58"/>
      <c r="J245" s="58"/>
      <c r="K245" s="58"/>
    </row>
    <row r="246" spans="1:11" ht="18.75" customHeight="1">
      <c r="A246" s="160" t="s">
        <v>320</v>
      </c>
      <c r="B246" s="160"/>
      <c r="C246" s="160"/>
      <c r="D246" s="160"/>
      <c r="E246" s="160"/>
      <c r="F246" s="161"/>
      <c r="G246" s="161"/>
      <c r="H246" s="161"/>
      <c r="I246" s="58"/>
      <c r="J246" s="58"/>
      <c r="K246" s="58"/>
    </row>
    <row r="247" spans="1:11" ht="15.75">
      <c r="A247" s="162" t="s">
        <v>0</v>
      </c>
      <c r="B247" s="163" t="s">
        <v>2</v>
      </c>
      <c r="C247" s="165" t="s">
        <v>236</v>
      </c>
      <c r="D247" s="165" t="s">
        <v>237</v>
      </c>
      <c r="E247" s="165" t="s">
        <v>238</v>
      </c>
      <c r="F247" s="167" t="s">
        <v>239</v>
      </c>
      <c r="G247" s="159" t="s">
        <v>240</v>
      </c>
      <c r="H247" s="168" t="s">
        <v>241</v>
      </c>
      <c r="I247" s="159" t="s">
        <v>242</v>
      </c>
      <c r="J247" s="154" t="s">
        <v>243</v>
      </c>
      <c r="K247" s="164" t="s">
        <v>244</v>
      </c>
    </row>
    <row r="248" spans="1:11" ht="47.25" customHeight="1">
      <c r="A248" s="162"/>
      <c r="B248" s="163"/>
      <c r="C248" s="166"/>
      <c r="D248" s="166"/>
      <c r="E248" s="166"/>
      <c r="F248" s="167"/>
      <c r="G248" s="159"/>
      <c r="H248" s="168"/>
      <c r="I248" s="159"/>
      <c r="J248" s="154"/>
      <c r="K248" s="164"/>
    </row>
    <row r="249" spans="1:11" ht="141.75">
      <c r="A249" s="47">
        <v>1</v>
      </c>
      <c r="B249" s="4" t="s">
        <v>201</v>
      </c>
      <c r="C249" s="4" t="s">
        <v>247</v>
      </c>
      <c r="D249" s="8" t="s">
        <v>377</v>
      </c>
      <c r="E249" s="8" t="s">
        <v>378</v>
      </c>
      <c r="F249" s="105">
        <v>222202000</v>
      </c>
      <c r="G249" s="99">
        <v>147972162</v>
      </c>
      <c r="H249" s="100">
        <v>147972162</v>
      </c>
      <c r="I249" s="11">
        <f>G249-H249</f>
        <v>0</v>
      </c>
      <c r="J249" s="9">
        <v>50</v>
      </c>
      <c r="K249" s="8" t="s">
        <v>323</v>
      </c>
    </row>
    <row r="250" spans="1:11" ht="236.25">
      <c r="A250" s="3">
        <v>2</v>
      </c>
      <c r="B250" s="4" t="s">
        <v>333</v>
      </c>
      <c r="C250" s="4" t="s">
        <v>247</v>
      </c>
      <c r="D250" s="8" t="s">
        <v>379</v>
      </c>
      <c r="E250" s="8" t="s">
        <v>379</v>
      </c>
      <c r="F250" s="28">
        <v>108551000</v>
      </c>
      <c r="G250" s="99">
        <v>56746746</v>
      </c>
      <c r="H250" s="100">
        <f>G250</f>
        <v>56746746</v>
      </c>
      <c r="I250" s="11">
        <f>G250-H250</f>
        <v>0</v>
      </c>
      <c r="J250" s="9">
        <v>50</v>
      </c>
      <c r="K250" s="8" t="s">
        <v>323</v>
      </c>
    </row>
    <row r="251" spans="1:11" ht="110.25">
      <c r="A251" s="35">
        <v>3</v>
      </c>
      <c r="B251" s="4" t="s">
        <v>202</v>
      </c>
      <c r="C251" s="36" t="s">
        <v>247</v>
      </c>
      <c r="D251" s="8" t="s">
        <v>380</v>
      </c>
      <c r="E251" s="8" t="s">
        <v>380</v>
      </c>
      <c r="F251" s="28">
        <v>297600000</v>
      </c>
      <c r="G251" s="99">
        <v>148800000</v>
      </c>
      <c r="H251" s="100">
        <f>G251</f>
        <v>148800000</v>
      </c>
      <c r="I251" s="11">
        <f>G251-H251</f>
        <v>0</v>
      </c>
      <c r="J251" s="9">
        <v>50</v>
      </c>
      <c r="K251" s="8" t="s">
        <v>323</v>
      </c>
    </row>
    <row r="252" spans="1:11" ht="126">
      <c r="A252" s="3">
        <v>4</v>
      </c>
      <c r="B252" s="4" t="s">
        <v>203</v>
      </c>
      <c r="C252" s="36" t="s">
        <v>247</v>
      </c>
      <c r="D252" s="8" t="s">
        <v>381</v>
      </c>
      <c r="E252" s="8" t="s">
        <v>381</v>
      </c>
      <c r="F252" s="28">
        <v>102000000</v>
      </c>
      <c r="G252" s="99">
        <v>51000000</v>
      </c>
      <c r="H252" s="100">
        <f>G252</f>
        <v>51000000</v>
      </c>
      <c r="I252" s="11">
        <f>G252-H252</f>
        <v>0</v>
      </c>
      <c r="J252" s="9">
        <v>50</v>
      </c>
      <c r="K252" s="8" t="s">
        <v>323</v>
      </c>
    </row>
    <row r="253" spans="1:11" ht="15.75">
      <c r="A253" s="155" t="s">
        <v>204</v>
      </c>
      <c r="B253" s="156"/>
      <c r="C253" s="156"/>
      <c r="D253" s="156"/>
      <c r="E253" s="157"/>
      <c r="F253" s="29">
        <f>SUM(F249:F252)</f>
        <v>730353000</v>
      </c>
      <c r="G253" s="54">
        <f>SUM(G249:G252)</f>
        <v>404518908</v>
      </c>
      <c r="H253" s="101">
        <f>SUM(H249:H252)</f>
        <v>404518908</v>
      </c>
      <c r="I253" s="14">
        <f>SUM(I249:I252)</f>
        <v>0</v>
      </c>
      <c r="J253" s="9"/>
      <c r="K253" s="9"/>
    </row>
    <row r="254" spans="1:11" ht="15.75">
      <c r="A254" s="6"/>
      <c r="B254" s="6"/>
      <c r="C254" s="6"/>
      <c r="D254" s="6"/>
      <c r="E254" s="6"/>
      <c r="F254" s="59"/>
      <c r="G254" s="23"/>
      <c r="H254" s="22"/>
      <c r="I254" s="58"/>
      <c r="J254" s="58"/>
      <c r="K254" s="58"/>
    </row>
    <row r="255" spans="1:11" ht="15.75">
      <c r="A255" s="6"/>
      <c r="B255" s="6"/>
      <c r="C255" s="6"/>
      <c r="D255" s="6"/>
      <c r="E255" s="6"/>
      <c r="F255" s="59"/>
      <c r="G255" s="22"/>
      <c r="H255" s="22"/>
      <c r="I255" s="58"/>
      <c r="J255" s="58"/>
      <c r="K255" s="58"/>
    </row>
    <row r="256" spans="1:11" ht="15.75">
      <c r="A256" s="6"/>
      <c r="B256" s="6"/>
      <c r="C256" s="6"/>
      <c r="D256" s="6"/>
      <c r="E256" s="6"/>
      <c r="F256" s="59"/>
      <c r="G256" s="22"/>
      <c r="H256" s="22"/>
      <c r="I256" s="58"/>
      <c r="J256" s="58"/>
      <c r="K256" s="58"/>
    </row>
    <row r="257" spans="1:11" ht="15.75">
      <c r="A257" s="6"/>
      <c r="B257" s="6"/>
      <c r="C257" s="6"/>
      <c r="D257" s="6"/>
      <c r="E257" s="6"/>
      <c r="F257" s="59"/>
      <c r="G257" s="22"/>
      <c r="H257" s="22"/>
      <c r="I257" s="58"/>
      <c r="J257" s="58"/>
      <c r="K257" s="58"/>
    </row>
    <row r="258" spans="1:11" ht="15.75">
      <c r="A258" s="6"/>
      <c r="B258" s="6"/>
      <c r="C258" s="6"/>
      <c r="D258" s="6"/>
      <c r="E258" s="6"/>
      <c r="F258" s="59"/>
      <c r="G258" s="22"/>
      <c r="H258" s="22"/>
      <c r="I258" s="58"/>
      <c r="J258" s="58"/>
      <c r="K258" s="58"/>
    </row>
    <row r="259" spans="1:11" ht="15.75">
      <c r="A259" s="6"/>
      <c r="B259" s="6"/>
      <c r="C259" s="6"/>
      <c r="D259" s="6"/>
      <c r="E259" s="6"/>
      <c r="F259" s="59"/>
      <c r="G259" s="22"/>
      <c r="H259" s="22"/>
      <c r="I259" s="58"/>
      <c r="J259" s="58"/>
      <c r="K259" s="58"/>
    </row>
    <row r="260" spans="1:11" ht="15.75">
      <c r="A260" s="6"/>
      <c r="B260" s="6"/>
      <c r="C260" s="6"/>
      <c r="D260" s="6"/>
      <c r="E260" s="6"/>
      <c r="F260" s="59"/>
      <c r="G260" s="22"/>
      <c r="H260" s="22"/>
      <c r="I260" s="58"/>
      <c r="J260" s="58"/>
      <c r="K260" s="58"/>
    </row>
    <row r="261" spans="1:11" ht="15.75">
      <c r="A261" s="6"/>
      <c r="B261" s="6"/>
      <c r="C261" s="6"/>
      <c r="D261" s="6"/>
      <c r="E261" s="6"/>
      <c r="F261" s="59"/>
      <c r="G261" s="22"/>
      <c r="H261" s="22"/>
      <c r="I261" s="58"/>
      <c r="J261" s="58"/>
      <c r="K261" s="58"/>
    </row>
    <row r="262" spans="1:11" ht="15.75">
      <c r="A262" s="6"/>
      <c r="B262" s="6"/>
      <c r="C262" s="6"/>
      <c r="D262" s="6"/>
      <c r="E262" s="6"/>
      <c r="F262" s="59"/>
      <c r="G262" s="22"/>
      <c r="H262" s="22"/>
      <c r="I262" s="58"/>
      <c r="J262" s="58"/>
      <c r="K262" s="58"/>
    </row>
    <row r="263" spans="1:11" ht="15.75">
      <c r="A263" s="6"/>
      <c r="B263" s="6"/>
      <c r="C263" s="6"/>
      <c r="D263" s="6"/>
      <c r="E263" s="6"/>
      <c r="F263" s="59"/>
      <c r="G263" s="22"/>
      <c r="H263" s="22"/>
      <c r="I263" s="58"/>
      <c r="J263" s="58"/>
      <c r="K263" s="58"/>
    </row>
    <row r="264" spans="1:11" ht="15.75">
      <c r="A264" s="6"/>
      <c r="B264" s="6"/>
      <c r="C264" s="6"/>
      <c r="D264" s="6"/>
      <c r="E264" s="6"/>
      <c r="F264" s="59"/>
      <c r="G264" s="22"/>
      <c r="H264" s="22"/>
      <c r="I264" s="58"/>
      <c r="J264" s="58"/>
      <c r="K264" s="58"/>
    </row>
    <row r="265" spans="1:11" ht="23.25" customHeight="1">
      <c r="A265" s="160" t="s">
        <v>319</v>
      </c>
      <c r="B265" s="160"/>
      <c r="C265" s="160"/>
      <c r="D265" s="160"/>
      <c r="E265" s="160"/>
      <c r="F265" s="161"/>
      <c r="G265" s="161"/>
      <c r="H265" s="161"/>
      <c r="I265" s="58"/>
      <c r="J265" s="58"/>
      <c r="K265" s="58"/>
    </row>
    <row r="266" spans="1:11" ht="15.75">
      <c r="A266" s="162" t="s">
        <v>0</v>
      </c>
      <c r="B266" s="163" t="s">
        <v>2</v>
      </c>
      <c r="C266" s="165" t="s">
        <v>236</v>
      </c>
      <c r="D266" s="165" t="s">
        <v>237</v>
      </c>
      <c r="E266" s="165" t="s">
        <v>238</v>
      </c>
      <c r="F266" s="167" t="s">
        <v>239</v>
      </c>
      <c r="G266" s="159" t="s">
        <v>240</v>
      </c>
      <c r="H266" s="168" t="s">
        <v>241</v>
      </c>
      <c r="I266" s="159" t="s">
        <v>242</v>
      </c>
      <c r="J266" s="154" t="s">
        <v>243</v>
      </c>
      <c r="K266" s="164" t="s">
        <v>244</v>
      </c>
    </row>
    <row r="267" spans="1:11" ht="51" customHeight="1">
      <c r="A267" s="162"/>
      <c r="B267" s="163"/>
      <c r="C267" s="166"/>
      <c r="D267" s="166"/>
      <c r="E267" s="166"/>
      <c r="F267" s="167"/>
      <c r="G267" s="159"/>
      <c r="H267" s="168"/>
      <c r="I267" s="159"/>
      <c r="J267" s="154"/>
      <c r="K267" s="164"/>
    </row>
    <row r="268" spans="1:11" ht="100.5" customHeight="1">
      <c r="A268" s="35">
        <v>1</v>
      </c>
      <c r="B268" s="36" t="s">
        <v>206</v>
      </c>
      <c r="C268" s="36" t="s">
        <v>247</v>
      </c>
      <c r="D268" s="8" t="s">
        <v>321</v>
      </c>
      <c r="E268" s="8" t="s">
        <v>322</v>
      </c>
      <c r="F268" s="105">
        <v>638322000</v>
      </c>
      <c r="G268" s="99">
        <v>345825070</v>
      </c>
      <c r="H268" s="99">
        <v>345825070</v>
      </c>
      <c r="I268" s="11">
        <f>G268-H268</f>
        <v>0</v>
      </c>
      <c r="J268" s="9">
        <v>54</v>
      </c>
      <c r="K268" s="8" t="s">
        <v>323</v>
      </c>
    </row>
    <row r="269" spans="1:11" ht="132" customHeight="1">
      <c r="A269" s="3">
        <v>2</v>
      </c>
      <c r="B269" s="4" t="s">
        <v>207</v>
      </c>
      <c r="C269" s="36" t="s">
        <v>247</v>
      </c>
      <c r="D269" s="8" t="s">
        <v>327</v>
      </c>
      <c r="E269" s="8" t="s">
        <v>328</v>
      </c>
      <c r="F269" s="28">
        <v>78000000</v>
      </c>
      <c r="G269" s="105">
        <v>39000000</v>
      </c>
      <c r="H269" s="128">
        <v>39000000</v>
      </c>
      <c r="I269" s="11">
        <f>G269-H269</f>
        <v>0</v>
      </c>
      <c r="J269" s="9">
        <v>50</v>
      </c>
      <c r="K269" s="8" t="s">
        <v>329</v>
      </c>
    </row>
    <row r="270" spans="1:11" ht="115.5" customHeight="1">
      <c r="A270" s="35">
        <v>3</v>
      </c>
      <c r="B270" s="4" t="s">
        <v>208</v>
      </c>
      <c r="C270" s="36" t="s">
        <v>247</v>
      </c>
      <c r="D270" s="8" t="s">
        <v>325</v>
      </c>
      <c r="E270" s="8" t="s">
        <v>324</v>
      </c>
      <c r="F270" s="28">
        <v>63566000</v>
      </c>
      <c r="G270" s="105">
        <v>38737574.94</v>
      </c>
      <c r="H270" s="128">
        <v>38737574.94</v>
      </c>
      <c r="I270" s="11">
        <f>G270-H270</f>
        <v>0</v>
      </c>
      <c r="J270" s="9">
        <v>61</v>
      </c>
      <c r="K270" s="8" t="s">
        <v>326</v>
      </c>
    </row>
    <row r="271" spans="1:11" ht="147" customHeight="1">
      <c r="A271" s="35">
        <v>4</v>
      </c>
      <c r="B271" s="4" t="s">
        <v>332</v>
      </c>
      <c r="C271" s="36" t="s">
        <v>247</v>
      </c>
      <c r="D271" s="8" t="s">
        <v>330</v>
      </c>
      <c r="E271" s="8" t="s">
        <v>331</v>
      </c>
      <c r="F271" s="28">
        <f>114560000+50680000</f>
        <v>165240000</v>
      </c>
      <c r="G271" s="105">
        <v>64580883.85</v>
      </c>
      <c r="H271" s="128">
        <v>64580883.85</v>
      </c>
      <c r="I271" s="11">
        <f>G271-H271</f>
        <v>0</v>
      </c>
      <c r="J271" s="9">
        <v>39</v>
      </c>
      <c r="K271" s="8" t="s">
        <v>323</v>
      </c>
    </row>
    <row r="272" spans="1:11" ht="15.75">
      <c r="A272" s="155" t="s">
        <v>205</v>
      </c>
      <c r="B272" s="156"/>
      <c r="C272" s="156"/>
      <c r="D272" s="156"/>
      <c r="E272" s="157"/>
      <c r="F272" s="29">
        <f>SUM(F268:F271)</f>
        <v>945128000</v>
      </c>
      <c r="G272" s="107">
        <f>SUM(G268:G271)</f>
        <v>488143528.79</v>
      </c>
      <c r="H272" s="101">
        <f>SUM(H268:H271)</f>
        <v>488143528.79</v>
      </c>
      <c r="I272" s="14">
        <f>SUM(I268:I271)</f>
        <v>0</v>
      </c>
      <c r="J272" s="9">
        <v>52</v>
      </c>
      <c r="K272" s="9"/>
    </row>
    <row r="273" spans="1:11" ht="15.75">
      <c r="A273" s="6"/>
      <c r="B273" s="6"/>
      <c r="C273" s="6"/>
      <c r="D273" s="6"/>
      <c r="E273" s="6"/>
      <c r="F273" s="59"/>
      <c r="G273" s="23"/>
      <c r="H273" s="22"/>
      <c r="I273" s="58"/>
      <c r="J273" s="58"/>
      <c r="K273" s="58"/>
    </row>
    <row r="274" spans="1:11" ht="15.75">
      <c r="A274" s="6"/>
      <c r="B274" s="6"/>
      <c r="C274" s="6"/>
      <c r="D274" s="6"/>
      <c r="E274" s="6"/>
      <c r="F274" s="59"/>
      <c r="G274" s="23"/>
      <c r="H274" s="22"/>
      <c r="I274" s="58"/>
      <c r="J274" s="58"/>
      <c r="K274" s="58"/>
    </row>
    <row r="275" spans="1:11" ht="15.75">
      <c r="A275" s="6"/>
      <c r="B275" s="6"/>
      <c r="C275" s="6"/>
      <c r="D275" s="6"/>
      <c r="E275" s="6"/>
      <c r="F275" s="59"/>
      <c r="G275" s="23"/>
      <c r="H275" s="22"/>
      <c r="I275" s="58"/>
      <c r="J275" s="58"/>
      <c r="K275" s="58"/>
    </row>
    <row r="276" spans="1:11" ht="21" customHeight="1">
      <c r="A276" s="160" t="s">
        <v>311</v>
      </c>
      <c r="B276" s="160"/>
      <c r="C276" s="160"/>
      <c r="D276" s="160"/>
      <c r="E276" s="160"/>
      <c r="F276" s="160"/>
      <c r="G276" s="160"/>
      <c r="H276" s="161"/>
      <c r="I276" s="58"/>
      <c r="J276" s="58"/>
      <c r="K276" s="58"/>
    </row>
    <row r="277" spans="1:11" ht="15.75">
      <c r="A277" s="162" t="s">
        <v>0</v>
      </c>
      <c r="B277" s="163" t="s">
        <v>2</v>
      </c>
      <c r="C277" s="165" t="s">
        <v>236</v>
      </c>
      <c r="D277" s="165" t="s">
        <v>237</v>
      </c>
      <c r="E277" s="165" t="s">
        <v>238</v>
      </c>
      <c r="F277" s="167" t="s">
        <v>239</v>
      </c>
      <c r="G277" s="159" t="s">
        <v>240</v>
      </c>
      <c r="H277" s="168" t="s">
        <v>241</v>
      </c>
      <c r="I277" s="159" t="s">
        <v>242</v>
      </c>
      <c r="J277" s="154" t="s">
        <v>243</v>
      </c>
      <c r="K277" s="164" t="s">
        <v>244</v>
      </c>
    </row>
    <row r="278" spans="1:11" ht="45.75" customHeight="1">
      <c r="A278" s="162"/>
      <c r="B278" s="163"/>
      <c r="C278" s="166"/>
      <c r="D278" s="166"/>
      <c r="E278" s="166"/>
      <c r="F278" s="167"/>
      <c r="G278" s="159"/>
      <c r="H278" s="168"/>
      <c r="I278" s="159"/>
      <c r="J278" s="154"/>
      <c r="K278" s="164"/>
    </row>
    <row r="279" spans="1:11" ht="63">
      <c r="A279" s="47">
        <v>1</v>
      </c>
      <c r="B279" s="4" t="s">
        <v>434</v>
      </c>
      <c r="C279" s="8" t="s">
        <v>247</v>
      </c>
      <c r="D279" s="146" t="s">
        <v>345</v>
      </c>
      <c r="E279" s="146" t="s">
        <v>345</v>
      </c>
      <c r="F279" s="147">
        <v>700000</v>
      </c>
      <c r="G279" s="148">
        <f>F279</f>
        <v>700000</v>
      </c>
      <c r="H279" s="149">
        <f>G279</f>
        <v>700000</v>
      </c>
      <c r="I279" s="148">
        <f>G279-H279</f>
        <v>0</v>
      </c>
      <c r="J279" s="150">
        <v>100</v>
      </c>
      <c r="K279" s="151" t="s">
        <v>435</v>
      </c>
    </row>
    <row r="280" spans="1:11" ht="63">
      <c r="A280" s="47">
        <v>2</v>
      </c>
      <c r="B280" s="4" t="s">
        <v>436</v>
      </c>
      <c r="C280" s="8" t="s">
        <v>247</v>
      </c>
      <c r="D280" s="146" t="s">
        <v>437</v>
      </c>
      <c r="E280" s="146" t="s">
        <v>437</v>
      </c>
      <c r="F280" s="147">
        <v>420000</v>
      </c>
      <c r="G280" s="148">
        <f aca="true" t="shared" si="5" ref="G280:G298">F280</f>
        <v>420000</v>
      </c>
      <c r="H280" s="149">
        <f aca="true" t="shared" si="6" ref="H280:H298">G280</f>
        <v>420000</v>
      </c>
      <c r="I280" s="148">
        <f aca="true" t="shared" si="7" ref="I280:I290">G280-H280</f>
        <v>0</v>
      </c>
      <c r="J280" s="150">
        <v>100</v>
      </c>
      <c r="K280" s="151" t="s">
        <v>435</v>
      </c>
    </row>
    <row r="281" spans="1:11" ht="47.25">
      <c r="A281" s="47">
        <v>3</v>
      </c>
      <c r="B281" s="4" t="s">
        <v>438</v>
      </c>
      <c r="C281" s="146" t="s">
        <v>256</v>
      </c>
      <c r="D281" s="152" t="s">
        <v>439</v>
      </c>
      <c r="E281" s="152" t="s">
        <v>439</v>
      </c>
      <c r="F281" s="147">
        <v>700000</v>
      </c>
      <c r="G281" s="148">
        <f t="shared" si="5"/>
        <v>700000</v>
      </c>
      <c r="H281" s="149">
        <f t="shared" si="6"/>
        <v>700000</v>
      </c>
      <c r="I281" s="148">
        <f t="shared" si="7"/>
        <v>0</v>
      </c>
      <c r="J281" s="150">
        <v>100</v>
      </c>
      <c r="K281" s="150" t="s">
        <v>440</v>
      </c>
    </row>
    <row r="282" spans="1:11" ht="63">
      <c r="A282" s="47">
        <v>4</v>
      </c>
      <c r="B282" s="4" t="s">
        <v>441</v>
      </c>
      <c r="C282" s="8" t="s">
        <v>247</v>
      </c>
      <c r="D282" s="146" t="s">
        <v>437</v>
      </c>
      <c r="E282" s="146" t="s">
        <v>437</v>
      </c>
      <c r="F282" s="147">
        <v>420000</v>
      </c>
      <c r="G282" s="148">
        <f t="shared" si="5"/>
        <v>420000</v>
      </c>
      <c r="H282" s="149">
        <f t="shared" si="6"/>
        <v>420000</v>
      </c>
      <c r="I282" s="148">
        <f>G282-H282</f>
        <v>0</v>
      </c>
      <c r="J282" s="150">
        <v>100</v>
      </c>
      <c r="K282" s="151" t="s">
        <v>435</v>
      </c>
    </row>
    <row r="283" spans="1:11" ht="63">
      <c r="A283" s="47">
        <v>5</v>
      </c>
      <c r="B283" s="4" t="s">
        <v>442</v>
      </c>
      <c r="C283" s="8" t="s">
        <v>247</v>
      </c>
      <c r="D283" s="146" t="s">
        <v>437</v>
      </c>
      <c r="E283" s="146" t="s">
        <v>437</v>
      </c>
      <c r="F283" s="147">
        <v>420000</v>
      </c>
      <c r="G283" s="148">
        <f t="shared" si="5"/>
        <v>420000</v>
      </c>
      <c r="H283" s="149">
        <f t="shared" si="6"/>
        <v>420000</v>
      </c>
      <c r="I283" s="148">
        <f>G283-H283</f>
        <v>0</v>
      </c>
      <c r="J283" s="150">
        <v>100</v>
      </c>
      <c r="K283" s="151" t="s">
        <v>435</v>
      </c>
    </row>
    <row r="284" spans="1:11" ht="78.75">
      <c r="A284" s="47">
        <v>6</v>
      </c>
      <c r="B284" s="4" t="s">
        <v>443</v>
      </c>
      <c r="C284" s="146" t="s">
        <v>400</v>
      </c>
      <c r="D284" s="146" t="s">
        <v>445</v>
      </c>
      <c r="E284" s="146" t="s">
        <v>445</v>
      </c>
      <c r="F284" s="147">
        <v>500000</v>
      </c>
      <c r="G284" s="148">
        <f t="shared" si="5"/>
        <v>500000</v>
      </c>
      <c r="H284" s="149">
        <f t="shared" si="6"/>
        <v>500000</v>
      </c>
      <c r="I284" s="148">
        <f t="shared" si="7"/>
        <v>0</v>
      </c>
      <c r="J284" s="150">
        <v>100</v>
      </c>
      <c r="K284" s="150" t="s">
        <v>444</v>
      </c>
    </row>
    <row r="285" spans="1:11" ht="63">
      <c r="A285" s="47">
        <v>7</v>
      </c>
      <c r="B285" s="4" t="s">
        <v>446</v>
      </c>
      <c r="C285" s="152" t="s">
        <v>447</v>
      </c>
      <c r="D285" s="152" t="s">
        <v>448</v>
      </c>
      <c r="E285" s="152" t="s">
        <v>448</v>
      </c>
      <c r="F285" s="147">
        <v>840000</v>
      </c>
      <c r="G285" s="148">
        <f t="shared" si="5"/>
        <v>840000</v>
      </c>
      <c r="H285" s="149">
        <f t="shared" si="6"/>
        <v>840000</v>
      </c>
      <c r="I285" s="148">
        <f t="shared" si="7"/>
        <v>0</v>
      </c>
      <c r="J285" s="150">
        <v>100</v>
      </c>
      <c r="K285" s="153" t="s">
        <v>440</v>
      </c>
    </row>
    <row r="286" spans="1:11" ht="47.25">
      <c r="A286" s="47">
        <v>8</v>
      </c>
      <c r="B286" s="4" t="s">
        <v>449</v>
      </c>
      <c r="C286" s="146" t="s">
        <v>261</v>
      </c>
      <c r="D286" s="146" t="s">
        <v>365</v>
      </c>
      <c r="E286" s="146" t="s">
        <v>365</v>
      </c>
      <c r="F286" s="147">
        <v>1400000</v>
      </c>
      <c r="G286" s="148">
        <f t="shared" si="5"/>
        <v>1400000</v>
      </c>
      <c r="H286" s="149">
        <f t="shared" si="6"/>
        <v>1400000</v>
      </c>
      <c r="I286" s="148">
        <f t="shared" si="7"/>
        <v>0</v>
      </c>
      <c r="J286" s="150">
        <v>100</v>
      </c>
      <c r="K286" s="151" t="s">
        <v>435</v>
      </c>
    </row>
    <row r="287" spans="1:11" ht="63">
      <c r="A287" s="47">
        <v>9</v>
      </c>
      <c r="B287" s="4" t="s">
        <v>450</v>
      </c>
      <c r="C287" s="8" t="s">
        <v>247</v>
      </c>
      <c r="D287" s="146" t="s">
        <v>451</v>
      </c>
      <c r="E287" s="146" t="s">
        <v>451</v>
      </c>
      <c r="F287" s="147">
        <v>500000</v>
      </c>
      <c r="G287" s="148">
        <f t="shared" si="5"/>
        <v>500000</v>
      </c>
      <c r="H287" s="149">
        <f t="shared" si="6"/>
        <v>500000</v>
      </c>
      <c r="I287" s="148">
        <f t="shared" si="7"/>
        <v>0</v>
      </c>
      <c r="J287" s="150">
        <v>100</v>
      </c>
      <c r="K287" s="153" t="s">
        <v>452</v>
      </c>
    </row>
    <row r="288" spans="1:11" ht="63">
      <c r="A288" s="47">
        <v>10</v>
      </c>
      <c r="B288" s="4" t="s">
        <v>453</v>
      </c>
      <c r="C288" s="8" t="s">
        <v>247</v>
      </c>
      <c r="D288" s="146" t="s">
        <v>369</v>
      </c>
      <c r="E288" s="152" t="s">
        <v>369</v>
      </c>
      <c r="F288" s="147">
        <v>1000000</v>
      </c>
      <c r="G288" s="148">
        <f t="shared" si="5"/>
        <v>1000000</v>
      </c>
      <c r="H288" s="149">
        <f t="shared" si="6"/>
        <v>1000000</v>
      </c>
      <c r="I288" s="148">
        <f t="shared" si="7"/>
        <v>0</v>
      </c>
      <c r="J288" s="150">
        <v>45</v>
      </c>
      <c r="K288" s="153" t="s">
        <v>357</v>
      </c>
    </row>
    <row r="289" spans="1:11" ht="78.75">
      <c r="A289" s="47">
        <v>11</v>
      </c>
      <c r="B289" s="4" t="s">
        <v>454</v>
      </c>
      <c r="C289" s="146" t="s">
        <v>455</v>
      </c>
      <c r="D289" s="36" t="s">
        <v>465</v>
      </c>
      <c r="E289" s="36" t="s">
        <v>465</v>
      </c>
      <c r="F289" s="147">
        <v>800000</v>
      </c>
      <c r="G289" s="148">
        <f t="shared" si="5"/>
        <v>800000</v>
      </c>
      <c r="H289" s="149">
        <f t="shared" si="6"/>
        <v>800000</v>
      </c>
      <c r="I289" s="148">
        <f t="shared" si="7"/>
        <v>0</v>
      </c>
      <c r="J289" s="150">
        <v>100</v>
      </c>
      <c r="K289" s="153" t="s">
        <v>452</v>
      </c>
    </row>
    <row r="290" spans="1:11" ht="47.25">
      <c r="A290" s="47">
        <v>12</v>
      </c>
      <c r="B290" s="4" t="s">
        <v>456</v>
      </c>
      <c r="C290" s="146" t="s">
        <v>261</v>
      </c>
      <c r="D290" s="146" t="s">
        <v>457</v>
      </c>
      <c r="E290" s="146" t="s">
        <v>457</v>
      </c>
      <c r="F290" s="147">
        <v>350000</v>
      </c>
      <c r="G290" s="148">
        <f t="shared" si="5"/>
        <v>350000</v>
      </c>
      <c r="H290" s="149">
        <f t="shared" si="6"/>
        <v>350000</v>
      </c>
      <c r="I290" s="148">
        <f t="shared" si="7"/>
        <v>0</v>
      </c>
      <c r="J290" s="150">
        <v>100</v>
      </c>
      <c r="K290" s="151" t="s">
        <v>435</v>
      </c>
    </row>
    <row r="291" spans="1:11" ht="63">
      <c r="A291" s="47">
        <v>13</v>
      </c>
      <c r="B291" s="4" t="s">
        <v>458</v>
      </c>
      <c r="C291" s="8" t="s">
        <v>247</v>
      </c>
      <c r="D291" s="146" t="s">
        <v>457</v>
      </c>
      <c r="E291" s="146" t="s">
        <v>457</v>
      </c>
      <c r="F291" s="147">
        <v>350000</v>
      </c>
      <c r="G291" s="148">
        <f t="shared" si="5"/>
        <v>350000</v>
      </c>
      <c r="H291" s="149">
        <f t="shared" si="6"/>
        <v>350000</v>
      </c>
      <c r="I291" s="148">
        <f aca="true" t="shared" si="8" ref="I291:I298">G291-H291</f>
        <v>0</v>
      </c>
      <c r="J291" s="150">
        <v>100</v>
      </c>
      <c r="K291" s="151" t="s">
        <v>435</v>
      </c>
    </row>
    <row r="292" spans="1:11" ht="63">
      <c r="A292" s="47">
        <v>14</v>
      </c>
      <c r="B292" s="4" t="s">
        <v>459</v>
      </c>
      <c r="C292" s="8" t="s">
        <v>247</v>
      </c>
      <c r="D292" s="146" t="s">
        <v>460</v>
      </c>
      <c r="E292" s="146" t="s">
        <v>460</v>
      </c>
      <c r="F292" s="147">
        <v>1400000</v>
      </c>
      <c r="G292" s="148">
        <f t="shared" si="5"/>
        <v>1400000</v>
      </c>
      <c r="H292" s="149">
        <f t="shared" si="6"/>
        <v>1400000</v>
      </c>
      <c r="I292" s="148">
        <f t="shared" si="8"/>
        <v>0</v>
      </c>
      <c r="J292" s="150">
        <v>100</v>
      </c>
      <c r="K292" s="153" t="s">
        <v>440</v>
      </c>
    </row>
    <row r="293" spans="1:11" ht="63">
      <c r="A293" s="47">
        <v>15</v>
      </c>
      <c r="B293" s="4" t="s">
        <v>461</v>
      </c>
      <c r="C293" s="146" t="s">
        <v>256</v>
      </c>
      <c r="D293" s="146" t="s">
        <v>462</v>
      </c>
      <c r="E293" s="146" t="s">
        <v>462</v>
      </c>
      <c r="F293" s="147">
        <v>2500000</v>
      </c>
      <c r="G293" s="148">
        <f t="shared" si="5"/>
        <v>2500000</v>
      </c>
      <c r="H293" s="149">
        <f t="shared" si="6"/>
        <v>2500000</v>
      </c>
      <c r="I293" s="148">
        <f t="shared" si="8"/>
        <v>0</v>
      </c>
      <c r="J293" s="150">
        <v>50</v>
      </c>
      <c r="K293" s="153" t="s">
        <v>357</v>
      </c>
    </row>
    <row r="294" spans="1:11" ht="47.25">
      <c r="A294" s="47">
        <v>16</v>
      </c>
      <c r="B294" s="4" t="s">
        <v>463</v>
      </c>
      <c r="C294" s="146" t="s">
        <v>261</v>
      </c>
      <c r="D294" s="146" t="s">
        <v>471</v>
      </c>
      <c r="E294" s="146" t="s">
        <v>471</v>
      </c>
      <c r="F294" s="147">
        <f>280000+300000</f>
        <v>580000</v>
      </c>
      <c r="G294" s="148">
        <f t="shared" si="5"/>
        <v>580000</v>
      </c>
      <c r="H294" s="149">
        <f t="shared" si="6"/>
        <v>580000</v>
      </c>
      <c r="I294" s="148">
        <f t="shared" si="8"/>
        <v>0</v>
      </c>
      <c r="J294" s="150">
        <v>100</v>
      </c>
      <c r="K294" s="151" t="s">
        <v>435</v>
      </c>
    </row>
    <row r="295" spans="1:11" ht="63">
      <c r="A295" s="47">
        <v>17</v>
      </c>
      <c r="B295" s="4" t="s">
        <v>464</v>
      </c>
      <c r="C295" s="8" t="s">
        <v>247</v>
      </c>
      <c r="D295" s="146" t="s">
        <v>359</v>
      </c>
      <c r="E295" s="146" t="s">
        <v>359</v>
      </c>
      <c r="F295" s="147">
        <v>980000</v>
      </c>
      <c r="G295" s="148">
        <f t="shared" si="5"/>
        <v>980000</v>
      </c>
      <c r="H295" s="149">
        <f t="shared" si="6"/>
        <v>980000</v>
      </c>
      <c r="I295" s="148">
        <f t="shared" si="8"/>
        <v>0</v>
      </c>
      <c r="J295" s="150">
        <v>100</v>
      </c>
      <c r="K295" s="151" t="s">
        <v>435</v>
      </c>
    </row>
    <row r="296" spans="1:11" ht="47.25">
      <c r="A296" s="47">
        <v>18</v>
      </c>
      <c r="B296" s="4" t="s">
        <v>466</v>
      </c>
      <c r="C296" s="146" t="s">
        <v>261</v>
      </c>
      <c r="D296" s="146" t="s">
        <v>467</v>
      </c>
      <c r="E296" s="152" t="s">
        <v>467</v>
      </c>
      <c r="F296" s="147">
        <v>1000000</v>
      </c>
      <c r="G296" s="148">
        <f t="shared" si="5"/>
        <v>1000000</v>
      </c>
      <c r="H296" s="149">
        <f t="shared" si="6"/>
        <v>1000000</v>
      </c>
      <c r="I296" s="148">
        <f t="shared" si="8"/>
        <v>0</v>
      </c>
      <c r="J296" s="150">
        <v>100</v>
      </c>
      <c r="K296" s="153" t="s">
        <v>440</v>
      </c>
    </row>
    <row r="297" spans="1:11" ht="47.25">
      <c r="A297" s="47">
        <v>19</v>
      </c>
      <c r="B297" s="4" t="s">
        <v>468</v>
      </c>
      <c r="C297" s="146" t="s">
        <v>256</v>
      </c>
      <c r="D297" s="146" t="s">
        <v>469</v>
      </c>
      <c r="E297" s="146" t="s">
        <v>469</v>
      </c>
      <c r="F297" s="147">
        <v>504000</v>
      </c>
      <c r="G297" s="148">
        <f t="shared" si="5"/>
        <v>504000</v>
      </c>
      <c r="H297" s="149">
        <f t="shared" si="6"/>
        <v>504000</v>
      </c>
      <c r="I297" s="148">
        <f t="shared" si="8"/>
        <v>0</v>
      </c>
      <c r="J297" s="150">
        <v>100</v>
      </c>
      <c r="K297" s="151" t="s">
        <v>435</v>
      </c>
    </row>
    <row r="298" spans="1:11" ht="47.25">
      <c r="A298" s="47">
        <v>20</v>
      </c>
      <c r="B298" s="4" t="s">
        <v>470</v>
      </c>
      <c r="C298" s="146" t="s">
        <v>261</v>
      </c>
      <c r="D298" s="146" t="s">
        <v>469</v>
      </c>
      <c r="E298" s="146" t="s">
        <v>469</v>
      </c>
      <c r="F298" s="147">
        <v>504000</v>
      </c>
      <c r="G298" s="148">
        <f t="shared" si="5"/>
        <v>504000</v>
      </c>
      <c r="H298" s="149">
        <f t="shared" si="6"/>
        <v>504000</v>
      </c>
      <c r="I298" s="148">
        <f t="shared" si="8"/>
        <v>0</v>
      </c>
      <c r="J298" s="150">
        <v>100</v>
      </c>
      <c r="K298" s="151" t="s">
        <v>435</v>
      </c>
    </row>
    <row r="299" spans="1:11" ht="78.75">
      <c r="A299" s="47">
        <v>21</v>
      </c>
      <c r="B299" s="8" t="s">
        <v>375</v>
      </c>
      <c r="C299" s="8" t="s">
        <v>376</v>
      </c>
      <c r="D299" s="8" t="s">
        <v>382</v>
      </c>
      <c r="E299" s="8" t="s">
        <v>382</v>
      </c>
      <c r="F299" s="28">
        <v>1800000</v>
      </c>
      <c r="G299" s="39">
        <f>F299</f>
        <v>1800000</v>
      </c>
      <c r="H299" s="39">
        <f>F299-G299</f>
        <v>0</v>
      </c>
      <c r="I299" s="39">
        <f>G299-H299</f>
        <v>1800000</v>
      </c>
      <c r="J299" s="9">
        <v>0</v>
      </c>
      <c r="K299" s="8" t="s">
        <v>382</v>
      </c>
    </row>
    <row r="300" spans="1:11" ht="78.75">
      <c r="A300" s="47">
        <v>22</v>
      </c>
      <c r="B300" s="8" t="s">
        <v>384</v>
      </c>
      <c r="C300" s="8" t="s">
        <v>385</v>
      </c>
      <c r="D300" s="8" t="s">
        <v>382</v>
      </c>
      <c r="E300" s="8" t="s">
        <v>382</v>
      </c>
      <c r="F300" s="28">
        <v>1500000</v>
      </c>
      <c r="G300" s="39">
        <v>1500000</v>
      </c>
      <c r="H300" s="39">
        <f>F300-G300</f>
        <v>0</v>
      </c>
      <c r="I300" s="39">
        <f>G300-H300</f>
        <v>1500000</v>
      </c>
      <c r="J300" s="9">
        <v>0</v>
      </c>
      <c r="K300" s="8" t="s">
        <v>382</v>
      </c>
    </row>
    <row r="301" spans="1:11" ht="78.75">
      <c r="A301" s="47">
        <v>23</v>
      </c>
      <c r="B301" s="8" t="s">
        <v>383</v>
      </c>
      <c r="C301" s="8" t="s">
        <v>385</v>
      </c>
      <c r="D301" s="8" t="s">
        <v>382</v>
      </c>
      <c r="E301" s="8" t="s">
        <v>382</v>
      </c>
      <c r="F301" s="28">
        <v>500000</v>
      </c>
      <c r="G301" s="39">
        <v>500000</v>
      </c>
      <c r="H301" s="39">
        <v>0</v>
      </c>
      <c r="I301" s="39">
        <v>500000</v>
      </c>
      <c r="J301" s="9">
        <v>0</v>
      </c>
      <c r="K301" s="8" t="s">
        <v>382</v>
      </c>
    </row>
    <row r="302" spans="1:11" ht="63">
      <c r="A302" s="47">
        <v>24</v>
      </c>
      <c r="B302" s="8" t="s">
        <v>386</v>
      </c>
      <c r="C302" s="8" t="s">
        <v>247</v>
      </c>
      <c r="D302" s="8" t="s">
        <v>387</v>
      </c>
      <c r="E302" s="8" t="s">
        <v>387</v>
      </c>
      <c r="F302" s="28">
        <v>3000000</v>
      </c>
      <c r="G302" s="39">
        <f>F302</f>
        <v>3000000</v>
      </c>
      <c r="H302" s="39">
        <f aca="true" t="shared" si="9" ref="H302:I310">F302</f>
        <v>3000000</v>
      </c>
      <c r="I302" s="39">
        <f t="shared" si="9"/>
        <v>3000000</v>
      </c>
      <c r="J302" s="9">
        <v>0</v>
      </c>
      <c r="K302" s="8"/>
    </row>
    <row r="303" spans="1:11" ht="63">
      <c r="A303" s="47">
        <v>25</v>
      </c>
      <c r="B303" s="8" t="s">
        <v>388</v>
      </c>
      <c r="C303" s="8" t="s">
        <v>247</v>
      </c>
      <c r="D303" s="8" t="s">
        <v>389</v>
      </c>
      <c r="E303" s="8" t="s">
        <v>389</v>
      </c>
      <c r="F303" s="28">
        <v>1800000</v>
      </c>
      <c r="G303" s="39">
        <f>F303</f>
        <v>1800000</v>
      </c>
      <c r="H303" s="39">
        <f t="shared" si="9"/>
        <v>1800000</v>
      </c>
      <c r="I303" s="39">
        <f t="shared" si="9"/>
        <v>1800000</v>
      </c>
      <c r="J303" s="9">
        <v>0</v>
      </c>
      <c r="K303" s="8"/>
    </row>
    <row r="304" spans="1:11" ht="63">
      <c r="A304" s="47">
        <v>26</v>
      </c>
      <c r="B304" s="8" t="s">
        <v>391</v>
      </c>
      <c r="C304" s="8" t="s">
        <v>247</v>
      </c>
      <c r="D304" s="8" t="s">
        <v>390</v>
      </c>
      <c r="E304" s="8" t="s">
        <v>390</v>
      </c>
      <c r="F304" s="28">
        <v>600000</v>
      </c>
      <c r="G304" s="39">
        <v>600000</v>
      </c>
      <c r="H304" s="39">
        <f t="shared" si="9"/>
        <v>600000</v>
      </c>
      <c r="I304" s="39">
        <f t="shared" si="9"/>
        <v>600000</v>
      </c>
      <c r="J304" s="9">
        <v>0</v>
      </c>
      <c r="K304" s="8"/>
    </row>
    <row r="305" spans="1:11" ht="78.75">
      <c r="A305" s="47">
        <v>27</v>
      </c>
      <c r="B305" s="8" t="s">
        <v>392</v>
      </c>
      <c r="C305" s="8" t="s">
        <v>261</v>
      </c>
      <c r="D305" s="8" t="s">
        <v>393</v>
      </c>
      <c r="E305" s="8" t="s">
        <v>393</v>
      </c>
      <c r="F305" s="28">
        <v>750000</v>
      </c>
      <c r="G305" s="39">
        <v>750000</v>
      </c>
      <c r="H305" s="39">
        <f t="shared" si="9"/>
        <v>750000</v>
      </c>
      <c r="I305" s="39">
        <f t="shared" si="9"/>
        <v>750000</v>
      </c>
      <c r="J305" s="9">
        <v>0</v>
      </c>
      <c r="K305" s="8"/>
    </row>
    <row r="306" spans="1:11" ht="78.75">
      <c r="A306" s="47">
        <v>28</v>
      </c>
      <c r="B306" s="8" t="s">
        <v>394</v>
      </c>
      <c r="C306" s="8" t="s">
        <v>261</v>
      </c>
      <c r="D306" s="8" t="s">
        <v>393</v>
      </c>
      <c r="E306" s="8" t="s">
        <v>393</v>
      </c>
      <c r="F306" s="28">
        <v>750000</v>
      </c>
      <c r="G306" s="39">
        <v>750000</v>
      </c>
      <c r="H306" s="39">
        <f t="shared" si="9"/>
        <v>750000</v>
      </c>
      <c r="I306" s="39">
        <f t="shared" si="9"/>
        <v>750000</v>
      </c>
      <c r="J306" s="9">
        <v>0</v>
      </c>
      <c r="K306" s="8"/>
    </row>
    <row r="307" spans="1:11" ht="78.75">
      <c r="A307" s="47">
        <v>29</v>
      </c>
      <c r="B307" s="8" t="s">
        <v>395</v>
      </c>
      <c r="C307" s="8" t="s">
        <v>261</v>
      </c>
      <c r="D307" s="8" t="s">
        <v>393</v>
      </c>
      <c r="E307" s="8" t="s">
        <v>393</v>
      </c>
      <c r="F307" s="28">
        <v>750000</v>
      </c>
      <c r="G307" s="39">
        <v>750000</v>
      </c>
      <c r="H307" s="39">
        <f t="shared" si="9"/>
        <v>750000</v>
      </c>
      <c r="I307" s="39">
        <f t="shared" si="9"/>
        <v>750000</v>
      </c>
      <c r="J307" s="9">
        <v>0</v>
      </c>
      <c r="K307" s="8"/>
    </row>
    <row r="308" spans="1:11" ht="78.75">
      <c r="A308" s="47">
        <v>30</v>
      </c>
      <c r="B308" s="8" t="s">
        <v>396</v>
      </c>
      <c r="C308" s="8" t="s">
        <v>247</v>
      </c>
      <c r="D308" s="8" t="s">
        <v>382</v>
      </c>
      <c r="E308" s="8" t="s">
        <v>382</v>
      </c>
      <c r="F308" s="28">
        <v>1000000</v>
      </c>
      <c r="G308" s="39">
        <v>1000000</v>
      </c>
      <c r="H308" s="39">
        <f t="shared" si="9"/>
        <v>1000000</v>
      </c>
      <c r="I308" s="39">
        <f t="shared" si="9"/>
        <v>1000000</v>
      </c>
      <c r="J308" s="9">
        <v>0</v>
      </c>
      <c r="K308" s="8"/>
    </row>
    <row r="309" spans="1:11" ht="78.75">
      <c r="A309" s="47">
        <v>31</v>
      </c>
      <c r="B309" s="8" t="s">
        <v>397</v>
      </c>
      <c r="C309" s="8" t="s">
        <v>398</v>
      </c>
      <c r="D309" s="8" t="s">
        <v>382</v>
      </c>
      <c r="E309" s="8" t="s">
        <v>382</v>
      </c>
      <c r="F309" s="28">
        <v>2000000</v>
      </c>
      <c r="G309" s="39">
        <v>2000000</v>
      </c>
      <c r="H309" s="39">
        <f t="shared" si="9"/>
        <v>2000000</v>
      </c>
      <c r="I309" s="39">
        <f t="shared" si="9"/>
        <v>2000000</v>
      </c>
      <c r="J309" s="9">
        <v>0</v>
      </c>
      <c r="K309" s="8"/>
    </row>
    <row r="310" spans="1:11" ht="78.75">
      <c r="A310" s="47">
        <v>32</v>
      </c>
      <c r="B310" s="8" t="s">
        <v>399</v>
      </c>
      <c r="C310" s="8" t="s">
        <v>400</v>
      </c>
      <c r="D310" s="8" t="s">
        <v>401</v>
      </c>
      <c r="E310" s="8" t="s">
        <v>401</v>
      </c>
      <c r="F310" s="28">
        <v>500000</v>
      </c>
      <c r="G310" s="39">
        <v>500000</v>
      </c>
      <c r="H310" s="39">
        <f t="shared" si="9"/>
        <v>500000</v>
      </c>
      <c r="I310" s="39">
        <f t="shared" si="9"/>
        <v>500000</v>
      </c>
      <c r="J310" s="9">
        <v>0</v>
      </c>
      <c r="K310" s="8"/>
    </row>
    <row r="311" spans="1:11" ht="63">
      <c r="A311" s="47">
        <v>33</v>
      </c>
      <c r="B311" s="8" t="s">
        <v>402</v>
      </c>
      <c r="C311" s="8" t="s">
        <v>403</v>
      </c>
      <c r="D311" s="8" t="s">
        <v>372</v>
      </c>
      <c r="E311" s="8" t="s">
        <v>372</v>
      </c>
      <c r="F311" s="28">
        <f>1888821.25+500000+21592.03+2046586.72</f>
        <v>4457000</v>
      </c>
      <c r="G311" s="39">
        <f>F311</f>
        <v>4457000</v>
      </c>
      <c r="H311" s="39">
        <v>2008500</v>
      </c>
      <c r="I311" s="39">
        <f>G311-H311</f>
        <v>2448500</v>
      </c>
      <c r="J311" s="9">
        <v>60</v>
      </c>
      <c r="K311" s="8" t="s">
        <v>373</v>
      </c>
    </row>
    <row r="312" spans="1:11" ht="15.75">
      <c r="A312" s="155" t="s">
        <v>248</v>
      </c>
      <c r="B312" s="156"/>
      <c r="C312" s="156"/>
      <c r="D312" s="156"/>
      <c r="E312" s="157"/>
      <c r="F312" s="29">
        <f>SUM(F279:F311)</f>
        <v>35275000</v>
      </c>
      <c r="G312" s="15">
        <f>SUM(G299:G311)</f>
        <v>19407000</v>
      </c>
      <c r="H312" s="5">
        <f>SUM(H299:H311)</f>
        <v>13158500</v>
      </c>
      <c r="I312" s="15">
        <f>SUM(I299:I311)</f>
        <v>17398500</v>
      </c>
      <c r="J312" s="9"/>
      <c r="K312" s="9"/>
    </row>
    <row r="313" spans="7:11" ht="15.75">
      <c r="G313" s="26"/>
      <c r="H313" s="26"/>
      <c r="I313" s="58"/>
      <c r="J313" s="58"/>
      <c r="K313" s="58"/>
    </row>
    <row r="314" spans="8:11" ht="15.75">
      <c r="H314" s="26"/>
      <c r="I314" s="58"/>
      <c r="J314" s="58"/>
      <c r="K314" s="58"/>
    </row>
    <row r="315" spans="1:11" ht="19.5" customHeight="1">
      <c r="A315" s="160" t="s">
        <v>312</v>
      </c>
      <c r="B315" s="160"/>
      <c r="C315" s="160"/>
      <c r="D315" s="160"/>
      <c r="E315" s="160"/>
      <c r="F315" s="161"/>
      <c r="G315" s="161"/>
      <c r="H315" s="161"/>
      <c r="I315" s="58"/>
      <c r="J315" s="58"/>
      <c r="K315" s="58"/>
    </row>
    <row r="316" spans="1:11" ht="15.75">
      <c r="A316" s="162" t="s">
        <v>0</v>
      </c>
      <c r="B316" s="163" t="s">
        <v>2</v>
      </c>
      <c r="C316" s="165" t="s">
        <v>236</v>
      </c>
      <c r="D316" s="165" t="s">
        <v>237</v>
      </c>
      <c r="E316" s="165" t="s">
        <v>238</v>
      </c>
      <c r="F316" s="167" t="s">
        <v>239</v>
      </c>
      <c r="G316" s="159" t="s">
        <v>240</v>
      </c>
      <c r="H316" s="168" t="s">
        <v>241</v>
      </c>
      <c r="I316" s="159" t="s">
        <v>242</v>
      </c>
      <c r="J316" s="154" t="s">
        <v>243</v>
      </c>
      <c r="K316" s="154" t="s">
        <v>342</v>
      </c>
    </row>
    <row r="317" spans="1:11" ht="30.75" customHeight="1">
      <c r="A317" s="162"/>
      <c r="B317" s="163"/>
      <c r="C317" s="166"/>
      <c r="D317" s="166"/>
      <c r="E317" s="166"/>
      <c r="F317" s="167"/>
      <c r="G317" s="159"/>
      <c r="H317" s="168"/>
      <c r="I317" s="159"/>
      <c r="J317" s="154"/>
      <c r="K317" s="154"/>
    </row>
    <row r="318" spans="1:11" ht="78.75">
      <c r="A318" s="7">
        <v>1</v>
      </c>
      <c r="B318" s="8" t="s">
        <v>344</v>
      </c>
      <c r="C318" s="8" t="s">
        <v>247</v>
      </c>
      <c r="D318" s="8" t="s">
        <v>339</v>
      </c>
      <c r="E318" s="8" t="s">
        <v>340</v>
      </c>
      <c r="F318" s="28">
        <v>1920000</v>
      </c>
      <c r="G318" s="39">
        <v>1920000</v>
      </c>
      <c r="H318" s="66">
        <v>1920000</v>
      </c>
      <c r="I318" s="102">
        <f aca="true" t="shared" si="10" ref="I318:I330">G318-H318</f>
        <v>0</v>
      </c>
      <c r="J318" s="9">
        <v>100</v>
      </c>
      <c r="K318" s="8" t="s">
        <v>341</v>
      </c>
    </row>
    <row r="319" spans="1:11" ht="47.25">
      <c r="A319" s="7">
        <v>2</v>
      </c>
      <c r="B319" s="8" t="s">
        <v>343</v>
      </c>
      <c r="C319" s="8" t="s">
        <v>261</v>
      </c>
      <c r="D319" s="8" t="s">
        <v>345</v>
      </c>
      <c r="E319" s="8" t="s">
        <v>345</v>
      </c>
      <c r="F319" s="28">
        <v>700000</v>
      </c>
      <c r="G319" s="39">
        <v>700000</v>
      </c>
      <c r="H319" s="66">
        <v>700000</v>
      </c>
      <c r="I319" s="102">
        <f t="shared" si="10"/>
        <v>0</v>
      </c>
      <c r="J319" s="9">
        <v>100</v>
      </c>
      <c r="K319" s="8" t="s">
        <v>346</v>
      </c>
    </row>
    <row r="320" spans="1:11" ht="63">
      <c r="A320" s="7">
        <v>3</v>
      </c>
      <c r="B320" s="8" t="s">
        <v>347</v>
      </c>
      <c r="C320" s="8" t="s">
        <v>247</v>
      </c>
      <c r="D320" s="8" t="s">
        <v>339</v>
      </c>
      <c r="E320" s="8" t="s">
        <v>340</v>
      </c>
      <c r="F320" s="28">
        <v>1920000</v>
      </c>
      <c r="G320" s="39">
        <v>1920000</v>
      </c>
      <c r="H320" s="66">
        <v>1920000</v>
      </c>
      <c r="I320" s="102">
        <f t="shared" si="10"/>
        <v>0</v>
      </c>
      <c r="J320" s="9">
        <v>100</v>
      </c>
      <c r="K320" s="8" t="s">
        <v>341</v>
      </c>
    </row>
    <row r="321" spans="1:11" ht="63">
      <c r="A321" s="7">
        <v>4</v>
      </c>
      <c r="B321" s="8" t="s">
        <v>348</v>
      </c>
      <c r="C321" s="8" t="s">
        <v>247</v>
      </c>
      <c r="D321" s="8" t="s">
        <v>345</v>
      </c>
      <c r="E321" s="8" t="s">
        <v>345</v>
      </c>
      <c r="F321" s="28">
        <v>700000</v>
      </c>
      <c r="G321" s="39">
        <v>700000</v>
      </c>
      <c r="H321" s="66">
        <v>700000</v>
      </c>
      <c r="I321" s="102">
        <f t="shared" si="10"/>
        <v>0</v>
      </c>
      <c r="J321" s="9">
        <v>100</v>
      </c>
      <c r="K321" s="8" t="s">
        <v>346</v>
      </c>
    </row>
    <row r="322" spans="1:11" ht="47.25">
      <c r="A322" s="7">
        <v>5</v>
      </c>
      <c r="B322" s="8" t="s">
        <v>349</v>
      </c>
      <c r="C322" s="8" t="s">
        <v>261</v>
      </c>
      <c r="D322" s="8" t="s">
        <v>345</v>
      </c>
      <c r="E322" s="8" t="s">
        <v>345</v>
      </c>
      <c r="F322" s="28">
        <v>700000</v>
      </c>
      <c r="G322" s="39">
        <v>700000</v>
      </c>
      <c r="H322" s="66">
        <v>700000</v>
      </c>
      <c r="I322" s="102">
        <f t="shared" si="10"/>
        <v>0</v>
      </c>
      <c r="J322" s="9">
        <v>100</v>
      </c>
      <c r="K322" s="8" t="s">
        <v>346</v>
      </c>
    </row>
    <row r="323" spans="1:11" ht="78.75">
      <c r="A323" s="7">
        <v>6</v>
      </c>
      <c r="B323" s="8" t="s">
        <v>350</v>
      </c>
      <c r="C323" s="8" t="s">
        <v>261</v>
      </c>
      <c r="D323" s="8" t="s">
        <v>351</v>
      </c>
      <c r="E323" s="8" t="s">
        <v>351</v>
      </c>
      <c r="F323" s="28">
        <v>2036000</v>
      </c>
      <c r="G323" s="39">
        <v>2036000</v>
      </c>
      <c r="H323" s="28">
        <v>2036000</v>
      </c>
      <c r="I323" s="102">
        <f t="shared" si="10"/>
        <v>0</v>
      </c>
      <c r="J323" s="9">
        <v>21</v>
      </c>
      <c r="K323" s="8" t="s">
        <v>352</v>
      </c>
    </row>
    <row r="324" spans="1:11" ht="47.25">
      <c r="A324" s="7">
        <v>7</v>
      </c>
      <c r="B324" s="8" t="s">
        <v>353</v>
      </c>
      <c r="C324" s="8" t="s">
        <v>261</v>
      </c>
      <c r="D324" s="8" t="s">
        <v>345</v>
      </c>
      <c r="E324" s="8" t="s">
        <v>345</v>
      </c>
      <c r="F324" s="28">
        <v>700000</v>
      </c>
      <c r="G324" s="39">
        <v>700000</v>
      </c>
      <c r="H324" s="66">
        <v>700000</v>
      </c>
      <c r="I324" s="102">
        <f t="shared" si="10"/>
        <v>0</v>
      </c>
      <c r="J324" s="9">
        <v>100</v>
      </c>
      <c r="K324" s="8" t="s">
        <v>346</v>
      </c>
    </row>
    <row r="325" spans="1:11" ht="94.5">
      <c r="A325" s="7">
        <v>8</v>
      </c>
      <c r="B325" s="8" t="s">
        <v>354</v>
      </c>
      <c r="C325" s="8" t="s">
        <v>247</v>
      </c>
      <c r="D325" s="8" t="s">
        <v>355</v>
      </c>
      <c r="E325" s="8" t="s">
        <v>356</v>
      </c>
      <c r="F325" s="28">
        <v>1283000</v>
      </c>
      <c r="G325" s="39">
        <v>1283000</v>
      </c>
      <c r="H325" s="66">
        <v>1283000</v>
      </c>
      <c r="I325" s="102">
        <f t="shared" si="10"/>
        <v>0</v>
      </c>
      <c r="J325" s="9">
        <v>12</v>
      </c>
      <c r="K325" s="8" t="s">
        <v>357</v>
      </c>
    </row>
    <row r="326" spans="1:11" ht="63">
      <c r="A326" s="7">
        <v>9</v>
      </c>
      <c r="B326" s="8" t="s">
        <v>358</v>
      </c>
      <c r="C326" s="8" t="s">
        <v>247</v>
      </c>
      <c r="D326" s="8" t="s">
        <v>359</v>
      </c>
      <c r="E326" s="8" t="s">
        <v>359</v>
      </c>
      <c r="F326" s="28">
        <v>980000</v>
      </c>
      <c r="G326" s="39">
        <v>980000</v>
      </c>
      <c r="H326" s="66">
        <v>980000</v>
      </c>
      <c r="I326" s="102">
        <f t="shared" si="10"/>
        <v>0</v>
      </c>
      <c r="J326" s="9">
        <v>30</v>
      </c>
      <c r="K326" s="8" t="s">
        <v>360</v>
      </c>
    </row>
    <row r="327" spans="1:11" ht="47.25">
      <c r="A327" s="7">
        <v>10</v>
      </c>
      <c r="B327" s="8" t="s">
        <v>361</v>
      </c>
      <c r="C327" s="8" t="s">
        <v>362</v>
      </c>
      <c r="D327" s="8" t="s">
        <v>363</v>
      </c>
      <c r="E327" s="8" t="s">
        <v>363</v>
      </c>
      <c r="F327" s="28">
        <v>1500000</v>
      </c>
      <c r="G327" s="39">
        <v>1500000</v>
      </c>
      <c r="H327" s="66">
        <v>1500000</v>
      </c>
      <c r="I327" s="102">
        <f t="shared" si="10"/>
        <v>0</v>
      </c>
      <c r="J327" s="9">
        <v>70</v>
      </c>
      <c r="K327" s="8" t="s">
        <v>357</v>
      </c>
    </row>
    <row r="328" spans="1:11" ht="63">
      <c r="A328" s="7">
        <v>11</v>
      </c>
      <c r="B328" s="8" t="s">
        <v>364</v>
      </c>
      <c r="C328" s="8" t="s">
        <v>247</v>
      </c>
      <c r="D328" s="8" t="s">
        <v>365</v>
      </c>
      <c r="E328" s="8" t="s">
        <v>365</v>
      </c>
      <c r="F328" s="28">
        <v>1400000</v>
      </c>
      <c r="G328" s="39">
        <v>1400000</v>
      </c>
      <c r="H328" s="66">
        <v>1400000</v>
      </c>
      <c r="I328" s="102">
        <f t="shared" si="10"/>
        <v>0</v>
      </c>
      <c r="J328" s="9">
        <v>5</v>
      </c>
      <c r="K328" s="8" t="s">
        <v>346</v>
      </c>
    </row>
    <row r="329" spans="1:11" ht="63">
      <c r="A329" s="7">
        <v>12</v>
      </c>
      <c r="B329" s="8" t="s">
        <v>366</v>
      </c>
      <c r="C329" s="8" t="s">
        <v>367</v>
      </c>
      <c r="D329" s="8" t="s">
        <v>351</v>
      </c>
      <c r="E329" s="8" t="s">
        <v>351</v>
      </c>
      <c r="F329" s="28">
        <v>2640000</v>
      </c>
      <c r="G329" s="39">
        <v>2640000</v>
      </c>
      <c r="H329" s="28">
        <v>2640000</v>
      </c>
      <c r="I329" s="102">
        <f t="shared" si="10"/>
        <v>0</v>
      </c>
      <c r="J329" s="9">
        <v>30</v>
      </c>
      <c r="K329" s="8" t="s">
        <v>357</v>
      </c>
    </row>
    <row r="330" spans="1:11" ht="47.25">
      <c r="A330" s="7">
        <v>13</v>
      </c>
      <c r="B330" s="8" t="s">
        <v>368</v>
      </c>
      <c r="C330" s="8" t="s">
        <v>261</v>
      </c>
      <c r="D330" s="8" t="s">
        <v>369</v>
      </c>
      <c r="E330" s="8" t="s">
        <v>369</v>
      </c>
      <c r="F330" s="28">
        <v>3400000</v>
      </c>
      <c r="G330" s="39">
        <v>3400000</v>
      </c>
      <c r="H330" s="66">
        <v>3400000</v>
      </c>
      <c r="I330" s="102">
        <f t="shared" si="10"/>
        <v>0</v>
      </c>
      <c r="J330" s="9">
        <v>10</v>
      </c>
      <c r="K330" s="8" t="s">
        <v>357</v>
      </c>
    </row>
    <row r="331" spans="1:11" ht="63">
      <c r="A331" s="7">
        <v>14</v>
      </c>
      <c r="B331" s="8" t="s">
        <v>370</v>
      </c>
      <c r="C331" s="8" t="s">
        <v>371</v>
      </c>
      <c r="D331" s="8" t="s">
        <v>372</v>
      </c>
      <c r="E331" s="8" t="s">
        <v>372</v>
      </c>
      <c r="F331" s="28">
        <v>943913.28</v>
      </c>
      <c r="G331" s="103">
        <v>943913.28</v>
      </c>
      <c r="H331" s="66">
        <v>625800</v>
      </c>
      <c r="I331" s="102">
        <v>0</v>
      </c>
      <c r="J331" s="9">
        <v>10</v>
      </c>
      <c r="K331" s="8" t="s">
        <v>373</v>
      </c>
    </row>
    <row r="332" spans="1:11" ht="47.25">
      <c r="A332" s="7">
        <v>15</v>
      </c>
      <c r="B332" s="8" t="s">
        <v>374</v>
      </c>
      <c r="C332" s="8" t="s">
        <v>374</v>
      </c>
      <c r="D332" s="8"/>
      <c r="E332" s="8"/>
      <c r="F332" s="28">
        <v>20877086.72</v>
      </c>
      <c r="G332" s="103">
        <f>F332</f>
        <v>20877086.72</v>
      </c>
      <c r="H332" s="73">
        <v>0</v>
      </c>
      <c r="I332" s="102">
        <f>G332-H332</f>
        <v>20877086.72</v>
      </c>
      <c r="J332" s="9"/>
      <c r="K332" s="8"/>
    </row>
    <row r="333" spans="1:11" ht="15.75">
      <c r="A333" s="155" t="s">
        <v>249</v>
      </c>
      <c r="B333" s="156"/>
      <c r="C333" s="156"/>
      <c r="D333" s="156"/>
      <c r="E333" s="157"/>
      <c r="F333" s="29">
        <f>SUM(F318:F332)</f>
        <v>41700000</v>
      </c>
      <c r="G333" s="104">
        <f>SUM(G318:G332)</f>
        <v>41700000</v>
      </c>
      <c r="H333" s="15">
        <f>SUM(H318:H332)</f>
        <v>20504800</v>
      </c>
      <c r="I333" s="5">
        <f>SUM(I318:I332)</f>
        <v>20877086.72</v>
      </c>
      <c r="J333" s="9"/>
      <c r="K333" s="9"/>
    </row>
    <row r="334" spans="1:11" ht="15.75">
      <c r="A334" s="155" t="s">
        <v>72</v>
      </c>
      <c r="B334" s="156"/>
      <c r="C334" s="156"/>
      <c r="D334" s="156"/>
      <c r="E334" s="157"/>
      <c r="F334" s="29">
        <f>F333+F312</f>
        <v>76975000</v>
      </c>
      <c r="G334" s="5">
        <f>G333+G312</f>
        <v>61107000</v>
      </c>
      <c r="H334" s="71">
        <f>H333+H312</f>
        <v>33663300</v>
      </c>
      <c r="I334" s="15">
        <f>I333+I312</f>
        <v>38275586.72</v>
      </c>
      <c r="J334" s="9"/>
      <c r="K334" s="9"/>
    </row>
    <row r="335" spans="1:11" ht="15.75">
      <c r="A335" s="188" t="s">
        <v>76</v>
      </c>
      <c r="B335" s="189"/>
      <c r="C335" s="189"/>
      <c r="D335" s="189"/>
      <c r="E335" s="190"/>
      <c r="F335" s="29">
        <f>F334+F272+F253+F243+F232+F120</f>
        <v>6687119600</v>
      </c>
      <c r="G335" s="15">
        <f>G334+G272+G253+G243+G232+G120</f>
        <v>1475989037.59</v>
      </c>
      <c r="H335" s="129">
        <f>H334+H272+H253+H243+H232+H120</f>
        <v>950945904.54</v>
      </c>
      <c r="I335" s="15">
        <f>I334+I272+I253+I243+I232+I120</f>
        <v>535875019.77</v>
      </c>
      <c r="J335" s="9"/>
      <c r="K335" s="9"/>
    </row>
  </sheetData>
  <sheetProtection/>
  <mergeCells count="137">
    <mergeCell ref="B1:H1"/>
    <mergeCell ref="A2:K2"/>
    <mergeCell ref="K316:K317"/>
    <mergeCell ref="A334:E334"/>
    <mergeCell ref="A335:E335"/>
    <mergeCell ref="A232:E232"/>
    <mergeCell ref="A231:E231"/>
    <mergeCell ref="K277:K278"/>
    <mergeCell ref="A312:E312"/>
    <mergeCell ref="A333:E333"/>
    <mergeCell ref="H277:H278"/>
    <mergeCell ref="I277:I278"/>
    <mergeCell ref="C316:C317"/>
    <mergeCell ref="D316:D317"/>
    <mergeCell ref="E316:E317"/>
    <mergeCell ref="F316:F317"/>
    <mergeCell ref="G316:G317"/>
    <mergeCell ref="H316:H317"/>
    <mergeCell ref="G48:G49"/>
    <mergeCell ref="H48:H49"/>
    <mergeCell ref="I316:I317"/>
    <mergeCell ref="K266:K267"/>
    <mergeCell ref="A272:E272"/>
    <mergeCell ref="C277:C278"/>
    <mergeCell ref="D277:D278"/>
    <mergeCell ref="E277:E278"/>
    <mergeCell ref="F277:F278"/>
    <mergeCell ref="G277:G278"/>
    <mergeCell ref="H5:H6"/>
    <mergeCell ref="A4:K4"/>
    <mergeCell ref="J277:J278"/>
    <mergeCell ref="B48:B49"/>
    <mergeCell ref="C48:C49"/>
    <mergeCell ref="D48:D49"/>
    <mergeCell ref="A113:E113"/>
    <mergeCell ref="A115:A116"/>
    <mergeCell ref="E48:E49"/>
    <mergeCell ref="F48:F49"/>
    <mergeCell ref="A48:A49"/>
    <mergeCell ref="F5:F6"/>
    <mergeCell ref="B3:H3"/>
    <mergeCell ref="A5:A6"/>
    <mergeCell ref="C5:C6"/>
    <mergeCell ref="E5:E6"/>
    <mergeCell ref="D5:D6"/>
    <mergeCell ref="A44:E44"/>
    <mergeCell ref="B5:B6"/>
    <mergeCell ref="G5:G6"/>
    <mergeCell ref="G115:G116"/>
    <mergeCell ref="H115:H116"/>
    <mergeCell ref="I5:I6"/>
    <mergeCell ref="J5:J6"/>
    <mergeCell ref="K5:K6"/>
    <mergeCell ref="I115:I116"/>
    <mergeCell ref="I48:I49"/>
    <mergeCell ref="J48:J49"/>
    <mergeCell ref="K48:K49"/>
    <mergeCell ref="A47:H47"/>
    <mergeCell ref="C125:C126"/>
    <mergeCell ref="D125:D126"/>
    <mergeCell ref="E125:E126"/>
    <mergeCell ref="F125:F126"/>
    <mergeCell ref="B115:B116"/>
    <mergeCell ref="C115:C116"/>
    <mergeCell ref="D115:D116"/>
    <mergeCell ref="E115:E116"/>
    <mergeCell ref="A124:H124"/>
    <mergeCell ref="F115:F116"/>
    <mergeCell ref="D240:D241"/>
    <mergeCell ref="E240:E241"/>
    <mergeCell ref="F240:F241"/>
    <mergeCell ref="A118:E118"/>
    <mergeCell ref="A119:E119"/>
    <mergeCell ref="A120:E120"/>
    <mergeCell ref="A138:A139"/>
    <mergeCell ref="B138:B139"/>
    <mergeCell ref="A125:A126"/>
    <mergeCell ref="B125:B126"/>
    <mergeCell ref="A247:A248"/>
    <mergeCell ref="B247:B248"/>
    <mergeCell ref="J115:J116"/>
    <mergeCell ref="K115:K116"/>
    <mergeCell ref="G125:G126"/>
    <mergeCell ref="H125:H126"/>
    <mergeCell ref="I125:I126"/>
    <mergeCell ref="J125:J126"/>
    <mergeCell ref="H247:H248"/>
    <mergeCell ref="C138:C139"/>
    <mergeCell ref="A266:A267"/>
    <mergeCell ref="B266:B267"/>
    <mergeCell ref="K125:K126"/>
    <mergeCell ref="A135:E135"/>
    <mergeCell ref="D138:D139"/>
    <mergeCell ref="E138:E139"/>
    <mergeCell ref="F138:F139"/>
    <mergeCell ref="G138:G139"/>
    <mergeCell ref="G247:G248"/>
    <mergeCell ref="A246:H246"/>
    <mergeCell ref="A277:A278"/>
    <mergeCell ref="B277:B278"/>
    <mergeCell ref="H138:H139"/>
    <mergeCell ref="I138:I139"/>
    <mergeCell ref="G240:G241"/>
    <mergeCell ref="H240:H241"/>
    <mergeCell ref="I240:I241"/>
    <mergeCell ref="A243:E243"/>
    <mergeCell ref="F247:F248"/>
    <mergeCell ref="A265:H265"/>
    <mergeCell ref="K138:K139"/>
    <mergeCell ref="J240:J241"/>
    <mergeCell ref="K240:K241"/>
    <mergeCell ref="C247:C248"/>
    <mergeCell ref="D247:D248"/>
    <mergeCell ref="E247:E248"/>
    <mergeCell ref="A239:H239"/>
    <mergeCell ref="A240:A241"/>
    <mergeCell ref="B240:B241"/>
    <mergeCell ref="C240:C241"/>
    <mergeCell ref="K247:K248"/>
    <mergeCell ref="C266:C267"/>
    <mergeCell ref="D266:D267"/>
    <mergeCell ref="E266:E267"/>
    <mergeCell ref="F266:F267"/>
    <mergeCell ref="G266:G267"/>
    <mergeCell ref="H266:H267"/>
    <mergeCell ref="I266:I267"/>
    <mergeCell ref="J266:J267"/>
    <mergeCell ref="J316:J317"/>
    <mergeCell ref="A253:E253"/>
    <mergeCell ref="A137:I137"/>
    <mergeCell ref="I247:I248"/>
    <mergeCell ref="J247:J248"/>
    <mergeCell ref="A315:H315"/>
    <mergeCell ref="A316:A317"/>
    <mergeCell ref="B316:B317"/>
    <mergeCell ref="J138:J139"/>
    <mergeCell ref="A276:H276"/>
  </mergeCells>
  <printOptions/>
  <pageMargins left="0.7" right="0.7" top="0.75" bottom="0.75" header="0.3" footer="0.3"/>
  <pageSetup firstPageNumber="1" useFirstPageNumber="1" horizontalDpi="600" verticalDpi="600" orientation="landscape" scale="75"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K48"/>
  <sheetViews>
    <sheetView zoomScalePageLayoutView="0" workbookViewId="0" topLeftCell="A40">
      <selection activeCell="I9" sqref="I9"/>
    </sheetView>
  </sheetViews>
  <sheetFormatPr defaultColWidth="9.140625" defaultRowHeight="12.75"/>
  <cols>
    <col min="1" max="1" width="5.28125" style="2" customWidth="1"/>
    <col min="2" max="2" width="25.140625" style="2" customWidth="1"/>
    <col min="3" max="3" width="16.421875" style="2" customWidth="1"/>
    <col min="4" max="4" width="13.140625" style="2" customWidth="1"/>
    <col min="5" max="5" width="13.7109375" style="2" customWidth="1"/>
    <col min="6" max="6" width="16.57421875" style="24" customWidth="1"/>
    <col min="7" max="7" width="15.8515625" style="2" customWidth="1"/>
    <col min="8" max="8" width="16.00390625" style="24" customWidth="1"/>
    <col min="9" max="9" width="15.57421875" style="24" customWidth="1"/>
    <col min="10" max="10" width="9.28125" style="2" customWidth="1"/>
    <col min="11" max="11" width="18.421875" style="24" customWidth="1"/>
    <col min="12" max="16384" width="9.140625" style="2" customWidth="1"/>
  </cols>
  <sheetData>
    <row r="1" spans="1:11" ht="15.75">
      <c r="A1" s="199" t="s">
        <v>308</v>
      </c>
      <c r="B1" s="199"/>
      <c r="C1" s="199"/>
      <c r="D1" s="199"/>
      <c r="E1" s="199"/>
      <c r="F1" s="199"/>
      <c r="G1" s="199"/>
      <c r="H1" s="199"/>
      <c r="I1" s="199"/>
      <c r="J1" s="199"/>
      <c r="K1" s="199"/>
    </row>
    <row r="2" spans="1:11" ht="15.75">
      <c r="A2" s="1"/>
      <c r="B2" s="1"/>
      <c r="C2" s="1"/>
      <c r="D2" s="1"/>
      <c r="E2" s="1"/>
      <c r="F2" s="48"/>
      <c r="G2" s="1"/>
      <c r="H2" s="48"/>
      <c r="I2" s="85"/>
      <c r="J2" s="120"/>
      <c r="K2" s="85"/>
    </row>
    <row r="3" spans="1:11" ht="15.75">
      <c r="A3" s="216" t="s">
        <v>417</v>
      </c>
      <c r="B3" s="216"/>
      <c r="C3" s="216"/>
      <c r="D3" s="216"/>
      <c r="E3" s="216"/>
      <c r="F3" s="216"/>
      <c r="G3" s="216"/>
      <c r="H3" s="216"/>
      <c r="I3" s="216"/>
      <c r="J3" s="216"/>
      <c r="K3" s="216"/>
    </row>
    <row r="4" spans="1:11" ht="15.75">
      <c r="A4" s="201" t="s">
        <v>0</v>
      </c>
      <c r="B4" s="202" t="s">
        <v>2</v>
      </c>
      <c r="C4" s="208" t="s">
        <v>236</v>
      </c>
      <c r="D4" s="208" t="s">
        <v>237</v>
      </c>
      <c r="E4" s="208" t="s">
        <v>238</v>
      </c>
      <c r="F4" s="210" t="s">
        <v>239</v>
      </c>
      <c r="G4" s="211" t="s">
        <v>240</v>
      </c>
      <c r="H4" s="203" t="s">
        <v>241</v>
      </c>
      <c r="I4" s="204" t="s">
        <v>242</v>
      </c>
      <c r="J4" s="215" t="s">
        <v>243</v>
      </c>
      <c r="K4" s="200" t="s">
        <v>244</v>
      </c>
    </row>
    <row r="5" spans="1:11" ht="38.25" customHeight="1">
      <c r="A5" s="201"/>
      <c r="B5" s="202"/>
      <c r="C5" s="209"/>
      <c r="D5" s="209"/>
      <c r="E5" s="209"/>
      <c r="F5" s="210"/>
      <c r="G5" s="211"/>
      <c r="H5" s="203"/>
      <c r="I5" s="204"/>
      <c r="J5" s="215"/>
      <c r="K5" s="200"/>
    </row>
    <row r="6" spans="1:11" ht="63">
      <c r="A6" s="7">
        <v>1</v>
      </c>
      <c r="B6" s="4" t="s">
        <v>280</v>
      </c>
      <c r="C6" s="4" t="s">
        <v>260</v>
      </c>
      <c r="D6" s="4" t="s">
        <v>418</v>
      </c>
      <c r="E6" s="4" t="s">
        <v>418</v>
      </c>
      <c r="F6" s="51">
        <v>3200000</v>
      </c>
      <c r="G6" s="28">
        <f>1000000</f>
        <v>1000000</v>
      </c>
      <c r="H6" s="82">
        <f>G6</f>
        <v>1000000</v>
      </c>
      <c r="I6" s="28"/>
      <c r="J6" s="7">
        <v>30</v>
      </c>
      <c r="K6" s="8" t="s">
        <v>419</v>
      </c>
    </row>
    <row r="7" spans="1:11" ht="63">
      <c r="A7" s="7">
        <v>2</v>
      </c>
      <c r="B7" s="4" t="s">
        <v>8</v>
      </c>
      <c r="C7" s="4" t="s">
        <v>260</v>
      </c>
      <c r="D7" s="4" t="s">
        <v>420</v>
      </c>
      <c r="E7" s="4" t="s">
        <v>420</v>
      </c>
      <c r="F7" s="12">
        <v>15000000</v>
      </c>
      <c r="G7" s="28">
        <f>4000000</f>
        <v>4000000</v>
      </c>
      <c r="H7" s="28">
        <f>2000000</f>
        <v>2000000</v>
      </c>
      <c r="I7" s="28">
        <f>G7-H7</f>
        <v>2000000</v>
      </c>
      <c r="J7" s="7">
        <v>0</v>
      </c>
      <c r="K7" s="8" t="s">
        <v>421</v>
      </c>
    </row>
    <row r="8" spans="1:11" ht="78.75">
      <c r="A8" s="7">
        <v>3</v>
      </c>
      <c r="B8" s="4" t="s">
        <v>9</v>
      </c>
      <c r="C8" s="4" t="s">
        <v>260</v>
      </c>
      <c r="D8" s="4" t="s">
        <v>422</v>
      </c>
      <c r="E8" s="4" t="s">
        <v>422</v>
      </c>
      <c r="F8" s="12">
        <v>3000000</v>
      </c>
      <c r="G8" s="28">
        <f>1000000</f>
        <v>1000000</v>
      </c>
      <c r="H8" s="28">
        <f>1000000</f>
        <v>1000000</v>
      </c>
      <c r="I8" s="11">
        <f aca="true" t="shared" si="0" ref="I8:I15">G8-H8</f>
        <v>0</v>
      </c>
      <c r="J8" s="7">
        <v>0</v>
      </c>
      <c r="K8" s="8" t="s">
        <v>422</v>
      </c>
    </row>
    <row r="9" spans="1:11" ht="94.5">
      <c r="A9" s="7">
        <v>4</v>
      </c>
      <c r="B9" s="8" t="s">
        <v>10</v>
      </c>
      <c r="C9" s="4" t="s">
        <v>260</v>
      </c>
      <c r="D9" s="4" t="s">
        <v>250</v>
      </c>
      <c r="E9" s="4" t="s">
        <v>250</v>
      </c>
      <c r="F9" s="12">
        <v>6500000</v>
      </c>
      <c r="G9" s="28">
        <v>13000000</v>
      </c>
      <c r="H9" s="82">
        <v>0</v>
      </c>
      <c r="I9" s="28">
        <f t="shared" si="0"/>
        <v>13000000</v>
      </c>
      <c r="J9" s="7">
        <v>0</v>
      </c>
      <c r="K9" s="8" t="s">
        <v>423</v>
      </c>
    </row>
    <row r="10" spans="1:11" ht="63">
      <c r="A10" s="7">
        <v>5</v>
      </c>
      <c r="B10" s="8" t="s">
        <v>169</v>
      </c>
      <c r="C10" s="4" t="s">
        <v>260</v>
      </c>
      <c r="D10" s="4" t="s">
        <v>250</v>
      </c>
      <c r="E10" s="4" t="s">
        <v>250</v>
      </c>
      <c r="F10" s="12">
        <v>4000000</v>
      </c>
      <c r="G10" s="11">
        <v>0</v>
      </c>
      <c r="H10" s="82">
        <v>0</v>
      </c>
      <c r="I10" s="11">
        <f t="shared" si="0"/>
        <v>0</v>
      </c>
      <c r="J10" s="7">
        <v>0</v>
      </c>
      <c r="K10" s="8" t="s">
        <v>251</v>
      </c>
    </row>
    <row r="11" spans="1:11" ht="63">
      <c r="A11" s="7">
        <v>6</v>
      </c>
      <c r="B11" s="8" t="s">
        <v>11</v>
      </c>
      <c r="C11" s="4" t="s">
        <v>260</v>
      </c>
      <c r="D11" s="4" t="s">
        <v>424</v>
      </c>
      <c r="E11" s="4" t="s">
        <v>424</v>
      </c>
      <c r="F11" s="12">
        <v>12000000</v>
      </c>
      <c r="G11" s="28">
        <v>20000000</v>
      </c>
      <c r="H11" s="82">
        <f>4000000</f>
        <v>4000000</v>
      </c>
      <c r="I11" s="28">
        <f t="shared" si="0"/>
        <v>16000000</v>
      </c>
      <c r="J11" s="7">
        <v>0</v>
      </c>
      <c r="K11" s="8" t="s">
        <v>425</v>
      </c>
    </row>
    <row r="12" spans="1:11" ht="94.5">
      <c r="A12" s="7">
        <v>7</v>
      </c>
      <c r="B12" s="8" t="s">
        <v>159</v>
      </c>
      <c r="C12" s="121" t="s">
        <v>260</v>
      </c>
      <c r="D12" s="121" t="s">
        <v>250</v>
      </c>
      <c r="E12" s="121" t="s">
        <v>250</v>
      </c>
      <c r="F12" s="122">
        <v>5500000</v>
      </c>
      <c r="G12" s="123">
        <f>5000000</f>
        <v>5000000</v>
      </c>
      <c r="H12" s="124">
        <v>0</v>
      </c>
      <c r="I12" s="125">
        <f t="shared" si="0"/>
        <v>5000000</v>
      </c>
      <c r="J12" s="7">
        <v>0</v>
      </c>
      <c r="K12" s="8" t="s">
        <v>423</v>
      </c>
    </row>
    <row r="13" spans="1:11" ht="63">
      <c r="A13" s="7">
        <v>10</v>
      </c>
      <c r="B13" s="8" t="s">
        <v>12</v>
      </c>
      <c r="C13" s="4" t="s">
        <v>260</v>
      </c>
      <c r="D13" s="4" t="s">
        <v>250</v>
      </c>
      <c r="E13" s="4" t="s">
        <v>250</v>
      </c>
      <c r="F13" s="12">
        <v>210702000</v>
      </c>
      <c r="G13" s="13">
        <v>0</v>
      </c>
      <c r="H13" s="82">
        <v>0</v>
      </c>
      <c r="I13" s="11">
        <f t="shared" si="0"/>
        <v>0</v>
      </c>
      <c r="J13" s="7">
        <v>0</v>
      </c>
      <c r="K13" s="8" t="s">
        <v>251</v>
      </c>
    </row>
    <row r="14" spans="1:11" ht="63">
      <c r="A14" s="7">
        <v>11</v>
      </c>
      <c r="B14" s="8" t="s">
        <v>158</v>
      </c>
      <c r="C14" s="4" t="s">
        <v>260</v>
      </c>
      <c r="D14" s="4" t="s">
        <v>250</v>
      </c>
      <c r="E14" s="4" t="s">
        <v>250</v>
      </c>
      <c r="F14" s="12">
        <v>18000000</v>
      </c>
      <c r="G14" s="13">
        <v>0</v>
      </c>
      <c r="H14" s="82">
        <v>0</v>
      </c>
      <c r="I14" s="11">
        <f t="shared" si="0"/>
        <v>0</v>
      </c>
      <c r="J14" s="7">
        <v>0</v>
      </c>
      <c r="K14" s="8" t="s">
        <v>251</v>
      </c>
    </row>
    <row r="15" spans="1:11" ht="63">
      <c r="A15" s="7">
        <v>12</v>
      </c>
      <c r="B15" s="8" t="s">
        <v>281</v>
      </c>
      <c r="C15" s="4" t="s">
        <v>260</v>
      </c>
      <c r="D15" s="4" t="s">
        <v>250</v>
      </c>
      <c r="E15" s="4" t="s">
        <v>250</v>
      </c>
      <c r="F15" s="12">
        <v>65029000</v>
      </c>
      <c r="G15" s="13">
        <v>0</v>
      </c>
      <c r="H15" s="82">
        <v>0</v>
      </c>
      <c r="I15" s="11">
        <f t="shared" si="0"/>
        <v>0</v>
      </c>
      <c r="J15" s="7">
        <v>0</v>
      </c>
      <c r="K15" s="8" t="s">
        <v>251</v>
      </c>
    </row>
    <row r="16" spans="1:11" ht="15.75">
      <c r="A16" s="212" t="s">
        <v>282</v>
      </c>
      <c r="B16" s="213"/>
      <c r="C16" s="213"/>
      <c r="D16" s="213"/>
      <c r="E16" s="214"/>
      <c r="F16" s="49">
        <f>SUM(F6:F15)</f>
        <v>342931000</v>
      </c>
      <c r="G16" s="10">
        <f>SUM(G6:G13)</f>
        <v>44000000</v>
      </c>
      <c r="H16" s="49">
        <f>SUM(H6:H15)</f>
        <v>8000000</v>
      </c>
      <c r="I16" s="9"/>
      <c r="J16" s="126"/>
      <c r="K16" s="9"/>
    </row>
    <row r="17" spans="9:11" ht="15.75">
      <c r="I17" s="58"/>
      <c r="J17" s="84"/>
      <c r="K17" s="58"/>
    </row>
    <row r="18" spans="9:11" ht="15.75">
      <c r="I18" s="58"/>
      <c r="J18" s="84"/>
      <c r="K18" s="58"/>
    </row>
    <row r="19" spans="9:11" ht="15.75">
      <c r="I19" s="58"/>
      <c r="J19" s="84"/>
      <c r="K19" s="58"/>
    </row>
    <row r="20" spans="9:11" ht="15.75">
      <c r="I20" s="58"/>
      <c r="J20" s="84"/>
      <c r="K20" s="58"/>
    </row>
    <row r="21" spans="9:11" ht="15.75">
      <c r="I21" s="58"/>
      <c r="J21" s="84"/>
      <c r="K21" s="58"/>
    </row>
    <row r="22" spans="9:11" ht="15.75">
      <c r="I22" s="58"/>
      <c r="J22" s="84"/>
      <c r="K22" s="58"/>
    </row>
    <row r="23" spans="9:11" ht="15.75">
      <c r="I23" s="58"/>
      <c r="J23" s="84"/>
      <c r="K23" s="58"/>
    </row>
    <row r="24" spans="9:11" ht="15.75">
      <c r="I24" s="58"/>
      <c r="J24" s="84"/>
      <c r="K24" s="58"/>
    </row>
    <row r="25" spans="9:11" ht="15.75">
      <c r="I25" s="58"/>
      <c r="J25" s="84"/>
      <c r="K25" s="58"/>
    </row>
    <row r="26" spans="9:11" ht="15.75">
      <c r="I26" s="58"/>
      <c r="J26" s="84"/>
      <c r="K26" s="58"/>
    </row>
    <row r="27" spans="9:11" ht="15.75">
      <c r="I27" s="58"/>
      <c r="J27" s="84"/>
      <c r="K27" s="58"/>
    </row>
    <row r="28" spans="9:11" ht="15.75">
      <c r="I28" s="58"/>
      <c r="J28" s="84"/>
      <c r="K28" s="58"/>
    </row>
    <row r="29" spans="9:11" ht="15.75">
      <c r="I29" s="58"/>
      <c r="J29" s="84"/>
      <c r="K29" s="58"/>
    </row>
    <row r="30" spans="9:11" ht="15.75">
      <c r="I30" s="58"/>
      <c r="J30" s="84"/>
      <c r="K30" s="58"/>
    </row>
    <row r="31" spans="9:11" ht="15.75">
      <c r="I31" s="58"/>
      <c r="J31" s="84"/>
      <c r="K31" s="58"/>
    </row>
    <row r="32" spans="9:11" ht="15.75">
      <c r="I32" s="58"/>
      <c r="J32" s="84"/>
      <c r="K32" s="58"/>
    </row>
    <row r="33" spans="9:11" ht="15.75">
      <c r="I33" s="58"/>
      <c r="J33" s="84"/>
      <c r="K33" s="58"/>
    </row>
    <row r="34" spans="1:11" ht="15.75">
      <c r="A34" s="199" t="s">
        <v>160</v>
      </c>
      <c r="B34" s="199"/>
      <c r="C34" s="199"/>
      <c r="D34" s="199"/>
      <c r="E34" s="199"/>
      <c r="F34" s="199"/>
      <c r="G34" s="199"/>
      <c r="H34" s="199"/>
      <c r="I34" s="58"/>
      <c r="J34" s="84"/>
      <c r="K34" s="58"/>
    </row>
    <row r="35" spans="1:11" ht="15.75">
      <c r="A35" s="201" t="s">
        <v>0</v>
      </c>
      <c r="B35" s="202" t="s">
        <v>2</v>
      </c>
      <c r="C35" s="208" t="s">
        <v>236</v>
      </c>
      <c r="D35" s="208" t="s">
        <v>237</v>
      </c>
      <c r="E35" s="208" t="s">
        <v>238</v>
      </c>
      <c r="F35" s="210" t="s">
        <v>239</v>
      </c>
      <c r="G35" s="211" t="s">
        <v>240</v>
      </c>
      <c r="H35" s="203" t="s">
        <v>241</v>
      </c>
      <c r="I35" s="204" t="s">
        <v>242</v>
      </c>
      <c r="J35" s="198" t="s">
        <v>243</v>
      </c>
      <c r="K35" s="200" t="s">
        <v>244</v>
      </c>
    </row>
    <row r="36" spans="1:11" ht="42" customHeight="1">
      <c r="A36" s="201"/>
      <c r="B36" s="202"/>
      <c r="C36" s="209"/>
      <c r="D36" s="209"/>
      <c r="E36" s="209"/>
      <c r="F36" s="210"/>
      <c r="G36" s="211"/>
      <c r="H36" s="203"/>
      <c r="I36" s="204"/>
      <c r="J36" s="198"/>
      <c r="K36" s="200"/>
    </row>
    <row r="37" spans="1:11" ht="173.25">
      <c r="A37" s="7">
        <v>1</v>
      </c>
      <c r="B37" s="8" t="s">
        <v>161</v>
      </c>
      <c r="C37" s="8" t="s">
        <v>283</v>
      </c>
      <c r="D37" s="4" t="s">
        <v>411</v>
      </c>
      <c r="E37" s="4" t="s">
        <v>411</v>
      </c>
      <c r="F37" s="93">
        <v>2500000</v>
      </c>
      <c r="G37" s="93">
        <v>2500000</v>
      </c>
      <c r="H37" s="98">
        <f>G37</f>
        <v>2500000</v>
      </c>
      <c r="I37" s="108">
        <f>G37-H37</f>
        <v>0</v>
      </c>
      <c r="J37" s="95">
        <v>0.86</v>
      </c>
      <c r="K37" s="4" t="s">
        <v>410</v>
      </c>
    </row>
    <row r="38" spans="1:11" ht="94.5">
      <c r="A38" s="7">
        <v>2</v>
      </c>
      <c r="B38" s="8" t="s">
        <v>162</v>
      </c>
      <c r="C38" s="8" t="s">
        <v>284</v>
      </c>
      <c r="D38" s="4" t="s">
        <v>313</v>
      </c>
      <c r="E38" s="4" t="s">
        <v>313</v>
      </c>
      <c r="F38" s="94">
        <v>2722520</v>
      </c>
      <c r="G38" s="94">
        <v>2722520</v>
      </c>
      <c r="H38" s="98">
        <f>G38</f>
        <v>2722520</v>
      </c>
      <c r="I38" s="108">
        <f aca="true" t="shared" si="1" ref="I38:I44">G38-H38</f>
        <v>0</v>
      </c>
      <c r="J38" s="95">
        <v>1</v>
      </c>
      <c r="K38" s="4" t="s">
        <v>412</v>
      </c>
    </row>
    <row r="39" spans="1:11" ht="78.75">
      <c r="A39" s="7">
        <v>3</v>
      </c>
      <c r="B39" s="8" t="s">
        <v>163</v>
      </c>
      <c r="C39" s="8" t="s">
        <v>285</v>
      </c>
      <c r="D39" s="4" t="s">
        <v>314</v>
      </c>
      <c r="E39" s="4" t="s">
        <v>314</v>
      </c>
      <c r="F39" s="94">
        <v>1250000</v>
      </c>
      <c r="G39" s="94">
        <v>1250000</v>
      </c>
      <c r="H39" s="98">
        <f>G39</f>
        <v>1250000</v>
      </c>
      <c r="I39" s="108">
        <f t="shared" si="1"/>
        <v>0</v>
      </c>
      <c r="J39" s="9">
        <v>100</v>
      </c>
      <c r="K39" s="9" t="s">
        <v>413</v>
      </c>
    </row>
    <row r="40" spans="1:11" ht="78.75">
      <c r="A40" s="7">
        <v>4</v>
      </c>
      <c r="B40" s="8" t="s">
        <v>164</v>
      </c>
      <c r="C40" s="8" t="s">
        <v>286</v>
      </c>
      <c r="D40" s="4" t="s">
        <v>315</v>
      </c>
      <c r="E40" s="4" t="s">
        <v>315</v>
      </c>
      <c r="F40" s="94">
        <v>5000000</v>
      </c>
      <c r="G40" s="94">
        <v>5000000</v>
      </c>
      <c r="H40" s="98">
        <v>0</v>
      </c>
      <c r="I40" s="94">
        <f t="shared" si="1"/>
        <v>5000000</v>
      </c>
      <c r="J40" s="9">
        <v>0</v>
      </c>
      <c r="K40" s="9"/>
    </row>
    <row r="41" spans="1:11" ht="94.5">
      <c r="A41" s="7">
        <v>5</v>
      </c>
      <c r="B41" s="8" t="s">
        <v>335</v>
      </c>
      <c r="C41" s="8" t="s">
        <v>287</v>
      </c>
      <c r="D41" s="4" t="s">
        <v>334</v>
      </c>
      <c r="E41" s="4" t="s">
        <v>334</v>
      </c>
      <c r="F41" s="94">
        <v>55334550</v>
      </c>
      <c r="G41" s="94">
        <v>55334550</v>
      </c>
      <c r="H41" s="97">
        <f>G41</f>
        <v>55334550</v>
      </c>
      <c r="I41" s="108">
        <f t="shared" si="1"/>
        <v>0</v>
      </c>
      <c r="J41" s="95">
        <v>1</v>
      </c>
      <c r="K41" s="9" t="s">
        <v>413</v>
      </c>
    </row>
    <row r="42" spans="1:11" ht="78.75">
      <c r="A42" s="7">
        <v>6</v>
      </c>
      <c r="B42" s="8" t="s">
        <v>165</v>
      </c>
      <c r="C42" s="8" t="s">
        <v>288</v>
      </c>
      <c r="D42" s="4" t="s">
        <v>316</v>
      </c>
      <c r="E42" s="4" t="s">
        <v>316</v>
      </c>
      <c r="F42" s="94">
        <v>43792000</v>
      </c>
      <c r="G42" s="94">
        <v>43792000</v>
      </c>
      <c r="H42" s="97">
        <f>G42-3767881</f>
        <v>40024119</v>
      </c>
      <c r="I42" s="108">
        <v>3767881</v>
      </c>
      <c r="J42" s="9">
        <v>80</v>
      </c>
      <c r="K42" s="9" t="s">
        <v>357</v>
      </c>
    </row>
    <row r="43" spans="1:11" ht="78.75">
      <c r="A43" s="7">
        <v>7</v>
      </c>
      <c r="B43" s="20" t="s">
        <v>166</v>
      </c>
      <c r="C43" s="8" t="s">
        <v>289</v>
      </c>
      <c r="D43" s="4" t="s">
        <v>317</v>
      </c>
      <c r="E43" s="4" t="s">
        <v>317</v>
      </c>
      <c r="F43" s="94">
        <v>5732000</v>
      </c>
      <c r="G43" s="96">
        <v>5732000</v>
      </c>
      <c r="H43" s="97">
        <f>G43</f>
        <v>5732000</v>
      </c>
      <c r="I43" s="108">
        <f t="shared" si="1"/>
        <v>0</v>
      </c>
      <c r="J43" s="95">
        <v>1</v>
      </c>
      <c r="K43" s="9" t="s">
        <v>413</v>
      </c>
    </row>
    <row r="44" spans="1:11" ht="78.75">
      <c r="A44" s="7">
        <v>10</v>
      </c>
      <c r="B44" s="8" t="s">
        <v>167</v>
      </c>
      <c r="C44" s="8" t="s">
        <v>290</v>
      </c>
      <c r="D44" s="4" t="s">
        <v>318</v>
      </c>
      <c r="E44" s="4" t="s">
        <v>318</v>
      </c>
      <c r="F44" s="94">
        <v>2960000</v>
      </c>
      <c r="G44" s="94">
        <v>2960000</v>
      </c>
      <c r="H44" s="98">
        <f>G44</f>
        <v>2960000</v>
      </c>
      <c r="I44" s="108">
        <f t="shared" si="1"/>
        <v>0</v>
      </c>
      <c r="J44" s="95">
        <v>0.8</v>
      </c>
      <c r="K44" s="8" t="s">
        <v>414</v>
      </c>
    </row>
    <row r="45" spans="1:11" ht="78.75">
      <c r="A45" s="7">
        <v>12</v>
      </c>
      <c r="B45" s="8" t="s">
        <v>168</v>
      </c>
      <c r="C45" s="8" t="s">
        <v>291</v>
      </c>
      <c r="D45" s="4" t="s">
        <v>314</v>
      </c>
      <c r="E45" s="4" t="s">
        <v>314</v>
      </c>
      <c r="F45" s="94">
        <v>1969820</v>
      </c>
      <c r="G45" s="94">
        <v>1969820</v>
      </c>
      <c r="H45" s="98">
        <v>1755000</v>
      </c>
      <c r="I45" s="94">
        <f>G45-H45</f>
        <v>214820</v>
      </c>
      <c r="J45" s="9">
        <v>100</v>
      </c>
      <c r="K45" s="4" t="s">
        <v>415</v>
      </c>
    </row>
    <row r="46" spans="1:11" ht="15.75" customHeight="1">
      <c r="A46" s="212" t="s">
        <v>1</v>
      </c>
      <c r="B46" s="213"/>
      <c r="C46" s="213"/>
      <c r="D46" s="213"/>
      <c r="E46" s="214"/>
      <c r="F46" s="131">
        <f>SUM(F37:F45)</f>
        <v>121260890</v>
      </c>
      <c r="G46" s="131">
        <f>SUM(G37:G45)</f>
        <v>121260890</v>
      </c>
      <c r="H46" s="132">
        <f>SUM(H37:H45)</f>
        <v>112278189</v>
      </c>
      <c r="I46" s="133">
        <f>SUM(I37:I45)</f>
        <v>8982701</v>
      </c>
      <c r="J46" s="83"/>
      <c r="K46" s="9"/>
    </row>
    <row r="47" spans="1:11" ht="15.75">
      <c r="A47" s="205" t="s">
        <v>3</v>
      </c>
      <c r="B47" s="206"/>
      <c r="C47" s="206"/>
      <c r="D47" s="206"/>
      <c r="E47" s="207"/>
      <c r="F47" s="131">
        <f>F46+F16</f>
        <v>464191890</v>
      </c>
      <c r="G47" s="131">
        <f>G46+G16</f>
        <v>165260890</v>
      </c>
      <c r="H47" s="131">
        <f>H46+H16</f>
        <v>120278189</v>
      </c>
      <c r="I47" s="131">
        <f>I46+I16</f>
        <v>8982701</v>
      </c>
      <c r="J47" s="83"/>
      <c r="K47" s="9"/>
    </row>
    <row r="48" spans="1:11" ht="15.75">
      <c r="A48" s="205" t="s">
        <v>93</v>
      </c>
      <c r="B48" s="206"/>
      <c r="C48" s="206"/>
      <c r="D48" s="206"/>
      <c r="E48" s="207"/>
      <c r="F48" s="130">
        <f>F47+'FEDHA ZA NDANI'!F335</f>
        <v>7151311490</v>
      </c>
      <c r="G48" s="130">
        <f>G47+'FEDHA ZA NDANI'!G335</f>
        <v>1641249927.59</v>
      </c>
      <c r="H48" s="133">
        <f>H47+'FEDHA ZA NDANI'!H335</f>
        <v>1071224093.54</v>
      </c>
      <c r="I48" s="133">
        <f>I47+'FEDHA ZA NDANI'!I335</f>
        <v>544857720.77</v>
      </c>
      <c r="J48" s="83"/>
      <c r="K48" s="9"/>
    </row>
  </sheetData>
  <sheetProtection/>
  <mergeCells count="29">
    <mergeCell ref="I4:I5"/>
    <mergeCell ref="J4:J5"/>
    <mergeCell ref="K4:K5"/>
    <mergeCell ref="A16:E16"/>
    <mergeCell ref="A1:K1"/>
    <mergeCell ref="A3:K3"/>
    <mergeCell ref="A4:A5"/>
    <mergeCell ref="B4:B5"/>
    <mergeCell ref="C4:C5"/>
    <mergeCell ref="D4:D5"/>
    <mergeCell ref="E4:E5"/>
    <mergeCell ref="F4:F5"/>
    <mergeCell ref="G4:G5"/>
    <mergeCell ref="H4:H5"/>
    <mergeCell ref="A47:E47"/>
    <mergeCell ref="A46:E46"/>
    <mergeCell ref="A48:E48"/>
    <mergeCell ref="C35:C36"/>
    <mergeCell ref="D35:D36"/>
    <mergeCell ref="E35:E36"/>
    <mergeCell ref="F35:F36"/>
    <mergeCell ref="G35:G36"/>
    <mergeCell ref="J35:J36"/>
    <mergeCell ref="A34:H34"/>
    <mergeCell ref="K35:K36"/>
    <mergeCell ref="A35:A36"/>
    <mergeCell ref="B35:B36"/>
    <mergeCell ref="H35:H36"/>
    <mergeCell ref="I35:I36"/>
  </mergeCells>
  <printOptions/>
  <pageMargins left="0.75" right="0.75" top="1" bottom="1" header="0.5" footer="0.5"/>
  <pageSetup firstPageNumber="33" useFirstPageNumber="1" horizontalDpi="600" verticalDpi="600" orientation="landscape" paperSize="9" scale="80"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B1:P75"/>
  <sheetViews>
    <sheetView zoomScalePageLayoutView="0" workbookViewId="0" topLeftCell="F31">
      <selection activeCell="J36" sqref="J36"/>
    </sheetView>
  </sheetViews>
  <sheetFormatPr defaultColWidth="9.140625" defaultRowHeight="12.75"/>
  <cols>
    <col min="1" max="1" width="9.140625" style="88" customWidth="1"/>
    <col min="2" max="2" width="17.28125" style="88" bestFit="1" customWidth="1"/>
    <col min="3" max="3" width="16.57421875" style="88" bestFit="1" customWidth="1"/>
    <col min="4" max="5" width="9.140625" style="88" customWidth="1"/>
    <col min="6" max="6" width="17.7109375" style="88" bestFit="1" customWidth="1"/>
    <col min="7" max="7" width="9.140625" style="88" customWidth="1"/>
    <col min="8" max="10" width="16.57421875" style="88" bestFit="1" customWidth="1"/>
    <col min="11" max="11" width="9.140625" style="88" customWidth="1"/>
    <col min="12" max="14" width="16.57421875" style="88" bestFit="1" customWidth="1"/>
    <col min="15" max="15" width="9.140625" style="88" customWidth="1"/>
    <col min="16" max="16" width="16.57421875" style="88" bestFit="1" customWidth="1"/>
    <col min="17" max="16384" width="9.140625" style="88" customWidth="1"/>
  </cols>
  <sheetData>
    <row r="1" ht="12.75">
      <c r="F1" s="89">
        <v>2934219600</v>
      </c>
    </row>
    <row r="2" spans="2:3" ht="12.75">
      <c r="B2" s="88">
        <v>5124550000</v>
      </c>
      <c r="C2" s="88">
        <v>2934219600</v>
      </c>
    </row>
    <row r="3" spans="2:3" ht="12.75">
      <c r="B3" s="88">
        <v>2535691314</v>
      </c>
      <c r="C3" s="88">
        <v>3752900000</v>
      </c>
    </row>
    <row r="4" spans="2:8" ht="12.75">
      <c r="B4" s="88">
        <v>958227000</v>
      </c>
      <c r="C4" s="88">
        <v>958227000</v>
      </c>
      <c r="E4" s="88" t="s">
        <v>298</v>
      </c>
      <c r="F4" s="88">
        <v>1400444000</v>
      </c>
      <c r="H4" s="88">
        <v>50000</v>
      </c>
    </row>
    <row r="5" spans="2:9" ht="12.75">
      <c r="B5" s="88">
        <f>SUM(B2:B4)</f>
        <v>8618468314</v>
      </c>
      <c r="C5" s="88">
        <f>SUM(C2:C4)</f>
        <v>7645346600</v>
      </c>
      <c r="E5" s="88" t="s">
        <v>299</v>
      </c>
      <c r="F5" s="88">
        <v>600000000</v>
      </c>
      <c r="H5" s="88">
        <v>30000</v>
      </c>
      <c r="I5" s="88">
        <v>8200000</v>
      </c>
    </row>
    <row r="6" spans="5:9" ht="12.75">
      <c r="E6" s="88" t="s">
        <v>300</v>
      </c>
      <c r="F6" s="88">
        <v>730353000</v>
      </c>
      <c r="H6" s="88">
        <v>20000</v>
      </c>
      <c r="I6" s="88">
        <v>12300000</v>
      </c>
    </row>
    <row r="7" spans="2:9" ht="12.75">
      <c r="B7" s="88">
        <v>7683933490</v>
      </c>
      <c r="C7" s="88">
        <f>B7-C5</f>
        <v>38586890</v>
      </c>
      <c r="E7" s="88" t="s">
        <v>301</v>
      </c>
      <c r="F7" s="88">
        <v>945128000</v>
      </c>
      <c r="H7" s="88">
        <v>50000</v>
      </c>
      <c r="I7" s="89">
        <f>SUM(I5:I6)</f>
        <v>20500000</v>
      </c>
    </row>
    <row r="8" spans="5:8" ht="12.75">
      <c r="E8" s="88" t="s">
        <v>302</v>
      </c>
      <c r="F8" s="88">
        <v>76975000</v>
      </c>
      <c r="H8" s="88">
        <v>50000</v>
      </c>
    </row>
    <row r="9" spans="2:8" ht="12.75">
      <c r="B9" s="88">
        <f>B5-B7</f>
        <v>934534824</v>
      </c>
      <c r="F9" s="89">
        <f>SUM(F3:F8)</f>
        <v>3752900000</v>
      </c>
      <c r="H9" s="88">
        <v>400000</v>
      </c>
    </row>
    <row r="10" spans="8:9" ht="12.75">
      <c r="H10" s="88">
        <v>36000</v>
      </c>
      <c r="I10" s="88">
        <v>16548600</v>
      </c>
    </row>
    <row r="11" spans="2:9" ht="12.75">
      <c r="B11" s="90" t="s">
        <v>299</v>
      </c>
      <c r="C11" s="88">
        <v>200000000</v>
      </c>
      <c r="E11" s="90" t="s">
        <v>303</v>
      </c>
      <c r="F11" s="88">
        <v>532622000</v>
      </c>
      <c r="H11" s="88">
        <v>130000</v>
      </c>
      <c r="I11" s="88">
        <v>9764400</v>
      </c>
    </row>
    <row r="12" spans="2:9" ht="12.75">
      <c r="B12" s="90" t="s">
        <v>302</v>
      </c>
      <c r="C12" s="88">
        <v>38487500</v>
      </c>
      <c r="E12" s="90" t="s">
        <v>304</v>
      </c>
      <c r="F12" s="88">
        <v>342931000</v>
      </c>
      <c r="H12" s="88">
        <v>40000</v>
      </c>
      <c r="I12" s="89">
        <f>SUM(I10:I11)</f>
        <v>26313000</v>
      </c>
    </row>
    <row r="13" spans="2:8" ht="12.75">
      <c r="B13" s="90" t="s">
        <v>306</v>
      </c>
      <c r="C13" s="88">
        <v>134993339</v>
      </c>
      <c r="E13" s="90" t="s">
        <v>305</v>
      </c>
      <c r="F13" s="88">
        <v>82674000</v>
      </c>
      <c r="H13" s="88">
        <v>230000</v>
      </c>
    </row>
    <row r="14" spans="2:8" ht="12.75">
      <c r="B14" s="90" t="s">
        <v>307</v>
      </c>
      <c r="C14" s="88">
        <v>188305128</v>
      </c>
      <c r="F14" s="89">
        <f>SUM(F11:F13)</f>
        <v>958227000</v>
      </c>
      <c r="H14" s="88">
        <v>70000</v>
      </c>
    </row>
    <row r="15" spans="3:8" ht="12.75">
      <c r="C15" s="89">
        <v>561785967</v>
      </c>
      <c r="H15" s="88">
        <v>10000</v>
      </c>
    </row>
    <row r="16" spans="3:8" ht="12.75">
      <c r="C16" s="88">
        <f>C15/C17*100</f>
        <v>7.348077155847976</v>
      </c>
      <c r="H16" s="88">
        <v>85000</v>
      </c>
    </row>
    <row r="17" spans="3:8" ht="12.75">
      <c r="C17" s="88">
        <v>7645346600</v>
      </c>
      <c r="F17" s="89">
        <f>F1+F9+F14</f>
        <v>7645346600</v>
      </c>
      <c r="H17" s="88">
        <v>9000</v>
      </c>
    </row>
    <row r="18" spans="2:8" ht="12.75">
      <c r="B18" s="88">
        <v>1634528751.59</v>
      </c>
      <c r="H18" s="88">
        <v>11000</v>
      </c>
    </row>
    <row r="19" spans="2:8" ht="12.75">
      <c r="B19" s="88">
        <v>359748390</v>
      </c>
      <c r="F19" s="88">
        <f>F21/F22*100</f>
        <v>4.705455603543206</v>
      </c>
      <c r="H19" s="88">
        <v>11000</v>
      </c>
    </row>
    <row r="20" spans="2:8" ht="12.75">
      <c r="B20" s="88">
        <v>1994277141.59</v>
      </c>
      <c r="H20" s="88">
        <v>25000</v>
      </c>
    </row>
    <row r="21" spans="3:8" ht="12.75">
      <c r="C21" s="88">
        <v>1618383751.59</v>
      </c>
      <c r="F21" s="88">
        <v>359748390</v>
      </c>
      <c r="H21" s="88">
        <v>7000</v>
      </c>
    </row>
    <row r="22" spans="3:8" ht="12.75">
      <c r="C22" s="88">
        <v>16145000</v>
      </c>
      <c r="F22" s="88">
        <v>7645346600</v>
      </c>
      <c r="H22" s="88">
        <v>21000</v>
      </c>
    </row>
    <row r="23" spans="3:8" ht="12.75">
      <c r="C23" s="88">
        <v>1634528751.59</v>
      </c>
      <c r="H23" s="88">
        <v>11000</v>
      </c>
    </row>
    <row r="24" ht="12.75">
      <c r="H24" s="88">
        <v>5000</v>
      </c>
    </row>
    <row r="25" ht="12.75">
      <c r="H25" s="88">
        <v>10000</v>
      </c>
    </row>
    <row r="26" spans="6:8" ht="12.75">
      <c r="F26" s="88">
        <v>285626466</v>
      </c>
      <c r="H26" s="88">
        <v>10000</v>
      </c>
    </row>
    <row r="27" spans="6:8" ht="12.75">
      <c r="F27" s="88">
        <v>202517063.79</v>
      </c>
      <c r="H27" s="88">
        <v>20000</v>
      </c>
    </row>
    <row r="28" spans="6:8" ht="12.75">
      <c r="F28" s="88">
        <f>SUM(F26:F27)</f>
        <v>488143529.78999996</v>
      </c>
      <c r="H28" s="88">
        <v>14000</v>
      </c>
    </row>
    <row r="29" ht="12.75">
      <c r="H29" s="88">
        <v>10000</v>
      </c>
    </row>
    <row r="30" spans="3:8" ht="12.75">
      <c r="C30" s="88">
        <v>2000000000</v>
      </c>
      <c r="H30" s="88">
        <v>7000</v>
      </c>
    </row>
    <row r="31" spans="3:8" ht="12.75">
      <c r="C31" s="88">
        <f>60/100*C30</f>
        <v>1200000000</v>
      </c>
      <c r="H31" s="88">
        <v>15000</v>
      </c>
    </row>
    <row r="32" spans="8:9" ht="12.75">
      <c r="H32" s="88">
        <v>10000</v>
      </c>
      <c r="I32" s="88">
        <v>15017650</v>
      </c>
    </row>
    <row r="33" spans="8:16" ht="12.75">
      <c r="H33" s="88">
        <v>6000</v>
      </c>
      <c r="I33" s="88">
        <v>251892050.94</v>
      </c>
      <c r="J33" s="88">
        <v>5673589963.74</v>
      </c>
      <c r="L33" s="88">
        <v>1736652328.73</v>
      </c>
      <c r="M33" s="88">
        <v>15017650</v>
      </c>
      <c r="N33" s="88">
        <v>404622814.79</v>
      </c>
      <c r="P33" s="88">
        <v>5908156</v>
      </c>
    </row>
    <row r="34" spans="8:16" ht="12.75">
      <c r="H34" s="89">
        <f>SUM(H4:H33)</f>
        <v>1403000</v>
      </c>
      <c r="I34" s="88">
        <f>SUM(I31:I33)</f>
        <v>266909700.94</v>
      </c>
      <c r="J34" s="88">
        <v>4590943589.72</v>
      </c>
      <c r="L34" s="88">
        <v>1414432826.79</v>
      </c>
      <c r="M34" s="88">
        <v>562129640.75</v>
      </c>
      <c r="N34" s="88">
        <v>112165786</v>
      </c>
      <c r="P34" s="88">
        <v>1253330</v>
      </c>
    </row>
    <row r="35" spans="10:16" ht="12.75">
      <c r="J35" s="88">
        <f>J34/J33*100</f>
        <v>80.91778960165946</v>
      </c>
      <c r="L35" s="88">
        <f>L33-L34</f>
        <v>322219501.94000006</v>
      </c>
      <c r="M35" s="88">
        <v>119160859</v>
      </c>
      <c r="N35" s="88">
        <f>SUM(N33:N34)</f>
        <v>516788600.79</v>
      </c>
      <c r="P35" s="88">
        <v>105004300</v>
      </c>
    </row>
    <row r="36" spans="6:16" ht="12.75">
      <c r="F36" s="88">
        <v>404518908</v>
      </c>
      <c r="L36" s="88">
        <v>322219600.94</v>
      </c>
      <c r="M36" s="88">
        <v>696308149.75</v>
      </c>
      <c r="N36" s="88">
        <v>698210398.24</v>
      </c>
      <c r="P36" s="88">
        <f>SUM(P33:P35)</f>
        <v>112165786</v>
      </c>
    </row>
    <row r="37" spans="2:14" ht="12.75">
      <c r="B37" s="90" t="s">
        <v>407</v>
      </c>
      <c r="C37" s="88">
        <f>70000*6</f>
        <v>420000</v>
      </c>
      <c r="F37" s="88">
        <f>F36/6</f>
        <v>67419818</v>
      </c>
      <c r="L37" s="88">
        <f>L36-L35</f>
        <v>98.99999994039536</v>
      </c>
      <c r="M37" s="88">
        <v>2679636441.14</v>
      </c>
      <c r="N37" s="88">
        <f>SUM(N35:N36)</f>
        <v>1214998999.03</v>
      </c>
    </row>
    <row r="38" spans="2:13" ht="12.75">
      <c r="B38" s="90" t="s">
        <v>408</v>
      </c>
      <c r="C38" s="88">
        <f>12000*60</f>
        <v>720000</v>
      </c>
      <c r="I38" s="88">
        <v>266909700.94</v>
      </c>
      <c r="M38" s="88">
        <f>SUM(M36:M37)</f>
        <v>3375944590.89</v>
      </c>
    </row>
    <row r="39" spans="2:9" ht="12.75">
      <c r="B39" s="90" t="s">
        <v>409</v>
      </c>
      <c r="C39" s="88">
        <v>60000</v>
      </c>
      <c r="H39" s="88">
        <v>322219601.69</v>
      </c>
      <c r="I39" s="88">
        <v>2364219600</v>
      </c>
    </row>
    <row r="40" spans="3:14" ht="12.75">
      <c r="C40" s="89">
        <f>SUM(C37:C39)</f>
        <v>1200000</v>
      </c>
      <c r="F40" s="88">
        <v>2934219600</v>
      </c>
      <c r="I40" s="88">
        <f>I38/I39*100</f>
        <v>11.289547761976088</v>
      </c>
      <c r="L40" s="88">
        <v>105004300</v>
      </c>
      <c r="N40" s="88">
        <v>15017650</v>
      </c>
    </row>
    <row r="41" spans="6:14" ht="38.25">
      <c r="F41" s="88">
        <v>570000000</v>
      </c>
      <c r="H41" s="88">
        <v>322219600.94</v>
      </c>
      <c r="L41" s="88">
        <v>532622000</v>
      </c>
      <c r="N41" s="113" t="s">
        <v>416</v>
      </c>
    </row>
    <row r="42" spans="6:12" ht="12.75">
      <c r="F42" s="88">
        <f>F40-F41</f>
        <v>2364219600</v>
      </c>
      <c r="H42" s="88">
        <v>2934219600</v>
      </c>
      <c r="L42" s="88">
        <f>L40/L41*100</f>
        <v>19.714600598548312</v>
      </c>
    </row>
    <row r="43" spans="8:16" ht="12.75">
      <c r="H43" s="88">
        <f>H41/H42*100</f>
        <v>10.981441230233756</v>
      </c>
      <c r="I43" s="88">
        <v>55309900</v>
      </c>
      <c r="P43" s="88">
        <v>244795290</v>
      </c>
    </row>
    <row r="44" spans="6:16" ht="12.75">
      <c r="F44" s="88">
        <v>307201950.94</v>
      </c>
      <c r="I44" s="88">
        <v>570000000</v>
      </c>
      <c r="N44" s="88">
        <v>15017650</v>
      </c>
      <c r="P44" s="88">
        <v>1169637437.79</v>
      </c>
    </row>
    <row r="45" spans="3:16" ht="12.75">
      <c r="C45" s="88">
        <v>2300000</v>
      </c>
      <c r="F45" s="88">
        <v>55309900</v>
      </c>
      <c r="I45" s="88">
        <f>I43/I44*100</f>
        <v>9.703491228070176</v>
      </c>
      <c r="L45" s="88">
        <v>440310277</v>
      </c>
      <c r="N45" s="88">
        <v>966752455.54</v>
      </c>
      <c r="P45" s="88">
        <v>322219600.94</v>
      </c>
    </row>
    <row r="46" spans="3:16" ht="12.75">
      <c r="C46" s="88">
        <v>1500000</v>
      </c>
      <c r="F46" s="88">
        <f>F44-F45</f>
        <v>251892050.94</v>
      </c>
      <c r="H46" s="88">
        <v>322219600.94</v>
      </c>
      <c r="L46" s="88">
        <v>1288868781.67</v>
      </c>
      <c r="N46" s="88">
        <v>231326645</v>
      </c>
      <c r="P46" s="88">
        <f>SUM(P42:P45)</f>
        <v>1736652328.73</v>
      </c>
    </row>
    <row r="47" spans="3:14" ht="12.75">
      <c r="C47" s="88">
        <f>C45-C46</f>
        <v>800000</v>
      </c>
      <c r="H47" s="88">
        <v>705000</v>
      </c>
      <c r="L47" s="88">
        <f>SUM(L45:L46)</f>
        <v>1729179058.67</v>
      </c>
      <c r="N47" s="88">
        <f>SUM(N44:N46)</f>
        <v>1213096750.54</v>
      </c>
    </row>
    <row r="48" spans="8:14" ht="12.75">
      <c r="H48" s="89">
        <f>SUM(H46:H47)</f>
        <v>322924600.94</v>
      </c>
      <c r="N48" s="88">
        <v>3377846839.18</v>
      </c>
    </row>
    <row r="49" spans="2:14" ht="12.75">
      <c r="B49" s="109"/>
      <c r="C49" s="109"/>
      <c r="F49" s="109"/>
      <c r="L49" s="88">
        <v>1967858751.59</v>
      </c>
      <c r="N49" s="88">
        <f>SUM(N47:N48)</f>
        <v>4590943589.719999</v>
      </c>
    </row>
    <row r="50" spans="2:14" ht="12.75">
      <c r="B50" s="110">
        <v>730353000</v>
      </c>
      <c r="C50" s="110">
        <v>404518908</v>
      </c>
      <c r="D50" s="88">
        <f>C50/B50*100</f>
        <v>55.38676612542154</v>
      </c>
      <c r="F50" s="110">
        <v>76975000</v>
      </c>
      <c r="L50" s="88">
        <f>L49-L45</f>
        <v>1527548474.59</v>
      </c>
      <c r="N50" s="88">
        <v>7645346600</v>
      </c>
    </row>
    <row r="51" spans="2:14" ht="12.75">
      <c r="B51" s="110">
        <v>945128000</v>
      </c>
      <c r="C51" s="110">
        <v>488143529.79</v>
      </c>
      <c r="D51" s="88">
        <f>C51/B51*100</f>
        <v>51.64840421509045</v>
      </c>
      <c r="F51" s="111">
        <v>0</v>
      </c>
      <c r="H51" s="88">
        <v>1935023751.59</v>
      </c>
      <c r="N51" s="88">
        <f>N49/N50*100</f>
        <v>60.048861482879005</v>
      </c>
    </row>
    <row r="52" spans="2:10" ht="12.75">
      <c r="B52" s="109"/>
      <c r="C52" s="109"/>
      <c r="F52" s="110">
        <v>200000000</v>
      </c>
      <c r="H52" s="88">
        <v>42835000</v>
      </c>
      <c r="I52" s="88">
        <v>307201950.94</v>
      </c>
      <c r="J52" s="88">
        <v>322219600.94</v>
      </c>
    </row>
    <row r="53" spans="6:8" ht="12.75">
      <c r="F53" s="110">
        <v>404518908</v>
      </c>
      <c r="H53" s="88">
        <f>SUM(H50:H52)</f>
        <v>1977858751.59</v>
      </c>
    </row>
    <row r="54" spans="3:10" ht="12.75">
      <c r="C54" s="88">
        <v>15017650</v>
      </c>
      <c r="F54" s="110">
        <v>488143529.79</v>
      </c>
      <c r="I54" s="88">
        <v>404622814.79</v>
      </c>
      <c r="J54" s="88">
        <v>1169637437.79</v>
      </c>
    </row>
    <row r="55" spans="3:10" ht="12.75">
      <c r="C55" s="88">
        <v>2364219600</v>
      </c>
      <c r="F55" s="109">
        <f>SUM(F50:F54)</f>
        <v>1169637437.79</v>
      </c>
      <c r="H55" s="88">
        <v>835359165.73</v>
      </c>
      <c r="I55" s="88">
        <v>123534400</v>
      </c>
      <c r="J55" s="88">
        <v>244795290</v>
      </c>
    </row>
    <row r="56" spans="3:10" ht="12.75">
      <c r="C56" s="88">
        <f>C54/C55*100</f>
        <v>0.6352053760149861</v>
      </c>
      <c r="F56" s="88">
        <v>1169637437.79</v>
      </c>
      <c r="H56" s="88">
        <v>472798107</v>
      </c>
      <c r="I56" s="88">
        <f>SUM(I51:I55)</f>
        <v>835359165.73</v>
      </c>
      <c r="J56" s="88">
        <f>SUM(J52:J55)</f>
        <v>1736652328.73</v>
      </c>
    </row>
    <row r="57" spans="3:10" ht="12.75">
      <c r="C57" s="88">
        <v>2934219600</v>
      </c>
      <c r="H57" s="88">
        <f>SUM(H55:H56)</f>
        <v>1308157272.73</v>
      </c>
      <c r="J57" s="88">
        <v>7645346600</v>
      </c>
    </row>
    <row r="58" spans="3:10" ht="12.75">
      <c r="C58" s="88">
        <f>C54/C57*100</f>
        <v>0.5118107042840283</v>
      </c>
      <c r="F58" s="88">
        <v>3752900000</v>
      </c>
      <c r="J58" s="88">
        <f>J56/J57*100</f>
        <v>22.71515497714649</v>
      </c>
    </row>
    <row r="59" spans="3:9" ht="12.75">
      <c r="C59" s="88">
        <v>76975000</v>
      </c>
      <c r="F59" s="88">
        <f>F56/F58*100</f>
        <v>31.166229790029043</v>
      </c>
      <c r="H59" s="88">
        <v>1736652328.73</v>
      </c>
      <c r="I59" s="88">
        <v>404622814.79</v>
      </c>
    </row>
    <row r="60" spans="3:9" ht="12.75">
      <c r="C60" s="88">
        <f>C59/2</f>
        <v>38487500</v>
      </c>
      <c r="H60" s="88">
        <v>3936937634.84</v>
      </c>
      <c r="I60" s="88">
        <v>1253330</v>
      </c>
    </row>
    <row r="61" spans="6:9" ht="12.75">
      <c r="F61" s="88">
        <v>3936937634.84</v>
      </c>
      <c r="H61" s="88">
        <f>SUM(H59:H60)</f>
        <v>5673589963.57</v>
      </c>
      <c r="I61" s="88">
        <f>SUM(I59:I60)</f>
        <v>405876144.79</v>
      </c>
    </row>
    <row r="62" ht="12.75">
      <c r="H62" s="88">
        <v>7645346600</v>
      </c>
    </row>
    <row r="63" spans="8:9" ht="12.75">
      <c r="H63" s="88">
        <f>H61/H62*100</f>
        <v>74.20971553559129</v>
      </c>
      <c r="I63" s="88">
        <v>966752455.54</v>
      </c>
    </row>
    <row r="64" spans="3:9" ht="12.75">
      <c r="C64" s="112"/>
      <c r="F64" s="88">
        <v>35602517.75</v>
      </c>
      <c r="I64" s="88">
        <v>112278189</v>
      </c>
    </row>
    <row r="65" spans="6:9" ht="12.75">
      <c r="F65" s="88">
        <v>26000000</v>
      </c>
      <c r="H65" s="88">
        <f>F64/H66*100</f>
        <v>5.933752958333334</v>
      </c>
      <c r="I65" s="88">
        <f>SUM(I63:I64)</f>
        <v>1079030644.54</v>
      </c>
    </row>
    <row r="66" spans="6:9" ht="12.75">
      <c r="F66" s="88">
        <f>F64-F65</f>
        <v>9602517.75</v>
      </c>
      <c r="H66" s="88">
        <v>600000000</v>
      </c>
      <c r="I66" s="88">
        <v>7645346600</v>
      </c>
    </row>
    <row r="67" spans="3:9" ht="12.75">
      <c r="C67" s="88">
        <v>3752900000</v>
      </c>
      <c r="I67" s="88">
        <f>I65/I66*100</f>
        <v>14.113560849419175</v>
      </c>
    </row>
    <row r="68" spans="3:8" ht="12.75">
      <c r="C68" s="88">
        <v>966752455.54</v>
      </c>
      <c r="H68" s="88">
        <v>121260890</v>
      </c>
    </row>
    <row r="69" spans="3:9" ht="12.75">
      <c r="C69" s="88">
        <f>C68/C67*100</f>
        <v>25.76014430280583</v>
      </c>
      <c r="F69" s="88">
        <v>112278189</v>
      </c>
      <c r="H69" s="88">
        <v>112278189</v>
      </c>
      <c r="I69" s="88">
        <v>958227000</v>
      </c>
    </row>
    <row r="70" spans="6:9" ht="12.75">
      <c r="F70" s="88">
        <v>1253330</v>
      </c>
      <c r="H70" s="88">
        <f>H68-H69</f>
        <v>8982701</v>
      </c>
      <c r="I70" s="88">
        <v>112278189</v>
      </c>
    </row>
    <row r="71" spans="6:9" ht="12.75">
      <c r="F71" s="88">
        <f>F69-F70</f>
        <v>111024859</v>
      </c>
      <c r="H71" s="88">
        <v>5214820</v>
      </c>
      <c r="I71" s="88">
        <f>I70/I69*100</f>
        <v>11.717285048323623</v>
      </c>
    </row>
    <row r="72" ht="12.75">
      <c r="H72" s="88">
        <f>H70-H71</f>
        <v>3767881</v>
      </c>
    </row>
    <row r="73" spans="3:9" ht="12.75">
      <c r="C73" s="88">
        <v>55309900</v>
      </c>
      <c r="I73" s="88">
        <v>55323399.16</v>
      </c>
    </row>
    <row r="74" spans="3:9" ht="12.75">
      <c r="C74" s="88">
        <v>266909700.8</v>
      </c>
      <c r="I74" s="88">
        <v>20000000</v>
      </c>
    </row>
    <row r="75" spans="3:9" ht="12.75">
      <c r="C75" s="88">
        <f>SUM(C72:C74)</f>
        <v>322219600.8</v>
      </c>
      <c r="I75" s="88">
        <f>I73-I74</f>
        <v>35323399.16</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Masasi Communication &amp; Resource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MIPANGO</dc:creator>
  <cp:keywords/>
  <dc:description/>
  <cp:lastModifiedBy>k love</cp:lastModifiedBy>
  <cp:lastPrinted>2018-01-19T11:23:31Z</cp:lastPrinted>
  <dcterms:created xsi:type="dcterms:W3CDTF">2012-12-18T09:04:43Z</dcterms:created>
  <dcterms:modified xsi:type="dcterms:W3CDTF">2018-01-19T11:23:49Z</dcterms:modified>
  <cp:category/>
  <cp:version/>
  <cp:contentType/>
  <cp:contentStatus/>
</cp:coreProperties>
</file>